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140" windowHeight="9150" tabRatio="720" activeTab="0"/>
  </bookViews>
  <sheets>
    <sheet name="Overall Results" sheetId="1" r:id="rId1"/>
    <sheet name="1" sheetId="2" r:id="rId2"/>
    <sheet name="2" sheetId="3" r:id="rId3"/>
    <sheet name="3" sheetId="4" r:id="rId4"/>
    <sheet name="4" sheetId="5" r:id="rId5"/>
    <sheet name="5 R.I.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 R.I." sheetId="13" r:id="rId13"/>
    <sheet name="13" sheetId="14" r:id="rId14"/>
    <sheet name="14" sheetId="15" r:id="rId15"/>
    <sheet name="Best of times" sheetId="16" r:id="rId16"/>
  </sheets>
  <definedNames>
    <definedName name="bal" localSheetId="4">'2'!$B$3:$E$14</definedName>
    <definedName name="bal" localSheetId="5">'2'!$B$3:$E$14</definedName>
    <definedName name="bal" localSheetId="6">'2'!$B$3:$E$14</definedName>
    <definedName name="bal" localSheetId="7">'2'!$B$3:$E$14</definedName>
    <definedName name="Choice">'Best of times'!$D$3</definedName>
    <definedName name="race1">'1'!$B$3:$E$14</definedName>
    <definedName name="race10">'10'!$B$3:$E$14</definedName>
    <definedName name="race11">'11'!$B$3:$E$14</definedName>
    <definedName name="race12">'12 R.I.'!$B$3:$E$14</definedName>
    <definedName name="race13">'13'!$B$3:$E$14</definedName>
    <definedName name="race14">'14'!$B$3:$E$14</definedName>
    <definedName name="race2">'2'!$B$3:$E$14</definedName>
    <definedName name="race3">'3'!$B$3:$E$14</definedName>
    <definedName name="race4" localSheetId="5">'5 R.I.'!$B$3:$E$14</definedName>
    <definedName name="race4" localSheetId="6">'6'!$B$3:$E$14</definedName>
    <definedName name="race4" localSheetId="7">'7'!$B$3:$E$14</definedName>
    <definedName name="race4">'4'!$B$3:$E$14</definedName>
    <definedName name="race5" localSheetId="6">'6'!$B$3:$E$14</definedName>
    <definedName name="race5" localSheetId="7">'7'!$B$3:$E$14</definedName>
    <definedName name="race5">'5 R.I.'!$B$3:$E$14</definedName>
    <definedName name="race6">'6'!$B$3:$E$14</definedName>
    <definedName name="race7">'7'!$B$3:$E$14</definedName>
    <definedName name="race8">'8'!$B$3:$E$14</definedName>
    <definedName name="race9">'9'!$B$3:$E$14</definedName>
    <definedName name="results_2" localSheetId="2">'2'!$B$3:$E$14</definedName>
    <definedName name="results_2" localSheetId="4">'4'!$B$3:$E$14</definedName>
    <definedName name="results_2" localSheetId="5">'5 R.I.'!$B$3:$E$14</definedName>
    <definedName name="results_2" localSheetId="6">'6'!$B$3:$E$14</definedName>
    <definedName name="results_2" localSheetId="7">'7'!$B$3:$E$14</definedName>
    <definedName name="time_race2" localSheetId="2">'2'!$H$3:$H$14</definedName>
    <definedName name="time_race2" localSheetId="4">'4'!$H$3:$H$14</definedName>
    <definedName name="time_race2" localSheetId="5">'5 R.I.'!$H$3:$H$14</definedName>
    <definedName name="time_race2" localSheetId="6">'6'!$H$3:$H$14</definedName>
    <definedName name="time_race2" localSheetId="7">'7'!$H$3:$H$14</definedName>
  </definedNames>
  <calcPr fullCalcOnLoad="1"/>
</workbook>
</file>

<file path=xl/sharedStrings.xml><?xml version="1.0" encoding="utf-8"?>
<sst xmlns="http://schemas.openxmlformats.org/spreadsheetml/2006/main" count="664" uniqueCount="196">
  <si>
    <t>Team</t>
  </si>
  <si>
    <t>Dayaks</t>
  </si>
  <si>
    <t>Surfin Turtles</t>
  </si>
  <si>
    <t>Giants</t>
  </si>
  <si>
    <t>Dayats</t>
  </si>
  <si>
    <t>NCL</t>
  </si>
  <si>
    <t>MusCats I</t>
  </si>
  <si>
    <t>MusCats II</t>
  </si>
  <si>
    <t>Race 1</t>
  </si>
  <si>
    <t>Finish</t>
  </si>
  <si>
    <t>Castaways</t>
  </si>
  <si>
    <t>WildCats</t>
  </si>
  <si>
    <t>position</t>
  </si>
  <si>
    <t>Start</t>
  </si>
  <si>
    <t>Total</t>
  </si>
  <si>
    <t>Rank</t>
  </si>
  <si>
    <t>Total (sec)</t>
  </si>
  <si>
    <t>Pos</t>
  </si>
  <si>
    <t>Min.</t>
  </si>
  <si>
    <t>Sec.</t>
  </si>
  <si>
    <t>DCats</t>
  </si>
  <si>
    <t>Dubai SurCats</t>
  </si>
  <si>
    <t>Helm</t>
  </si>
  <si>
    <t>Crew</t>
  </si>
  <si>
    <t>Dcats</t>
  </si>
  <si>
    <t>Muscats I</t>
  </si>
  <si>
    <t>Muscats II</t>
  </si>
  <si>
    <t>Muscat I</t>
  </si>
  <si>
    <t>Muscat II</t>
  </si>
  <si>
    <t>Dubai Surcats</t>
  </si>
  <si>
    <t>Race 2</t>
  </si>
  <si>
    <t>Race 3</t>
  </si>
  <si>
    <t>Race 4</t>
  </si>
  <si>
    <t>Race 5</t>
  </si>
  <si>
    <t>Round the Island</t>
  </si>
  <si>
    <t>Race 6</t>
  </si>
  <si>
    <t>Race 7</t>
  </si>
  <si>
    <t>Max Stoffels</t>
  </si>
  <si>
    <t>Justin</t>
  </si>
  <si>
    <t>Glen</t>
  </si>
  <si>
    <t>Jutta</t>
  </si>
  <si>
    <t>Hans Westhoff</t>
  </si>
  <si>
    <t>L. de Jong</t>
  </si>
  <si>
    <t>Ken Portanger</t>
  </si>
  <si>
    <t>Tom Maarsseveen</t>
  </si>
  <si>
    <t>Philippe Gauthier</t>
  </si>
  <si>
    <t>Johan</t>
  </si>
  <si>
    <t>Angus Mackay</t>
  </si>
  <si>
    <t>Karyn Mackay</t>
  </si>
  <si>
    <t>David Roberts</t>
  </si>
  <si>
    <t>Mario Peeters</t>
  </si>
  <si>
    <t>Klaus Mueller</t>
  </si>
  <si>
    <t>Jane Nicolson</t>
  </si>
  <si>
    <t>Rudy Welling</t>
  </si>
  <si>
    <t>Sheila Kramer</t>
  </si>
  <si>
    <t>Bernard G.</t>
  </si>
  <si>
    <t>Gordon Coy</t>
  </si>
  <si>
    <t>Rodger</t>
  </si>
  <si>
    <t>Sarah</t>
  </si>
  <si>
    <t>Joe Cumming</t>
  </si>
  <si>
    <t>Kirsten Bennett</t>
  </si>
  <si>
    <t>Race 8</t>
  </si>
  <si>
    <t>Maarten van der Giessen</t>
  </si>
  <si>
    <t>Anne Marie Nieuwenhuijs</t>
  </si>
  <si>
    <t>Volker Vahrenkamp</t>
  </si>
  <si>
    <t>Mike Kramer</t>
  </si>
  <si>
    <t>Victoria Grainger</t>
  </si>
  <si>
    <t>Steve</t>
  </si>
  <si>
    <t>Maurice Merzian</t>
  </si>
  <si>
    <t>Robert Chadwick</t>
  </si>
  <si>
    <t>Skids</t>
  </si>
  <si>
    <t>Ian Hudson</t>
  </si>
  <si>
    <t>Steven Mackay</t>
  </si>
  <si>
    <t>Bob Gardham</t>
  </si>
  <si>
    <t>Judy</t>
  </si>
  <si>
    <t>Tieneke Maarsseveen</t>
  </si>
  <si>
    <t>Stephen Rice</t>
  </si>
  <si>
    <t>Lucy Ambrose</t>
  </si>
  <si>
    <t>Fred Rourke</t>
  </si>
  <si>
    <t>Mike Mansell</t>
  </si>
  <si>
    <t>Paul Bosma</t>
  </si>
  <si>
    <t>Karlien Bosma</t>
  </si>
  <si>
    <t>Roger Merzian</t>
  </si>
  <si>
    <t>Duco van Rossem</t>
  </si>
  <si>
    <t>Michiel van Aken</t>
  </si>
  <si>
    <t>Paola</t>
  </si>
  <si>
    <t>Andrew Whyte</t>
  </si>
  <si>
    <t>Nick</t>
  </si>
  <si>
    <t>Race 9</t>
  </si>
  <si>
    <t>Walter Slijkerman</t>
  </si>
  <si>
    <t>Daughter</t>
  </si>
  <si>
    <t>Tag</t>
  </si>
  <si>
    <t>Chuck Heller</t>
  </si>
  <si>
    <t>Liesbeth de Wit</t>
  </si>
  <si>
    <t>Mike Clark</t>
  </si>
  <si>
    <t>Christine</t>
  </si>
  <si>
    <t>Robert Ambrose</t>
  </si>
  <si>
    <t>Charles Whyte</t>
  </si>
  <si>
    <t>Jan Saeby</t>
  </si>
  <si>
    <t>Tom Fredriksen</t>
  </si>
  <si>
    <t>Mark Koper</t>
  </si>
  <si>
    <t>Foppe Koper</t>
  </si>
  <si>
    <t>Frank van Beek</t>
  </si>
  <si>
    <t>Sabine Vahrenkamp</t>
  </si>
  <si>
    <t>Dave Clark</t>
  </si>
  <si>
    <t>Apollo Kok</t>
  </si>
  <si>
    <t>Inge van den Berg</t>
  </si>
  <si>
    <t>Tony van Thiel</t>
  </si>
  <si>
    <t>Paul Henri</t>
  </si>
  <si>
    <t>Bob</t>
  </si>
  <si>
    <t>Cees van Eden</t>
  </si>
  <si>
    <t>Ineke</t>
  </si>
  <si>
    <t>Michiel van Rijen</t>
  </si>
  <si>
    <t>Ken Brown</t>
  </si>
  <si>
    <t>Karen Mackay</t>
  </si>
  <si>
    <t>Glen Ainsworth</t>
  </si>
  <si>
    <t>Afra al Habsi</t>
  </si>
  <si>
    <t>Peter Evens</t>
  </si>
  <si>
    <t>Brian Stewart</t>
  </si>
  <si>
    <t>Liewke</t>
  </si>
  <si>
    <t>Race 10</t>
  </si>
  <si>
    <t>Race 11</t>
  </si>
  <si>
    <t>Robbert Nieuwenhuijs</t>
  </si>
  <si>
    <t>Roos van der Giessen</t>
  </si>
  <si>
    <t>Alan Jones</t>
  </si>
  <si>
    <t>Torstein Smenes</t>
  </si>
  <si>
    <t>Rob McLachlan</t>
  </si>
  <si>
    <t>Rob Mink</t>
  </si>
  <si>
    <t>HJ Kloosterman</t>
  </si>
  <si>
    <t>Dave Roberts</t>
  </si>
  <si>
    <t>Mario</t>
  </si>
  <si>
    <t>Martin</t>
  </si>
  <si>
    <t>Conar</t>
  </si>
  <si>
    <t>Meholi</t>
  </si>
  <si>
    <t>Paul</t>
  </si>
  <si>
    <t>Michael Mansell</t>
  </si>
  <si>
    <t>Race 12</t>
  </si>
  <si>
    <t>Hans de Koningh</t>
  </si>
  <si>
    <t>Irene ter Haak</t>
  </si>
  <si>
    <t>Fred</t>
  </si>
  <si>
    <t>Bret Hall</t>
  </si>
  <si>
    <t>Rob Ambrose</t>
  </si>
  <si>
    <t>Koen de Koningh</t>
  </si>
  <si>
    <t>Judy Gardham</t>
  </si>
  <si>
    <t>Erik Nijdam</t>
  </si>
  <si>
    <t>Douwe Sickler</t>
  </si>
  <si>
    <t>Race 13</t>
  </si>
  <si>
    <t>Jeremy Harris</t>
  </si>
  <si>
    <t>Peter</t>
  </si>
  <si>
    <t>Brian</t>
  </si>
  <si>
    <t>Pascal Richard</t>
  </si>
  <si>
    <t>Tineke</t>
  </si>
  <si>
    <t>Paul Henri van Thiel</t>
  </si>
  <si>
    <t>Race 14</t>
  </si>
  <si>
    <t>Frans Tettero</t>
  </si>
  <si>
    <t>Daan Tettero</t>
  </si>
  <si>
    <t>Tague</t>
  </si>
  <si>
    <t>Jutta Whitley</t>
  </si>
  <si>
    <t>Paola Hoek</t>
  </si>
  <si>
    <t>Martijn Mink</t>
  </si>
  <si>
    <t>Justin Joubert</t>
  </si>
  <si>
    <t>Ingeborg de Koningh</t>
  </si>
  <si>
    <t>A. R.</t>
  </si>
  <si>
    <t>Robbert Nieuwenhijs</t>
  </si>
  <si>
    <t>Conner</t>
  </si>
  <si>
    <t>Mehdi</t>
  </si>
  <si>
    <t>Paul d'Arcy</t>
  </si>
  <si>
    <t>Ineke van Eden</t>
  </si>
  <si>
    <t>Brett Hall</t>
  </si>
  <si>
    <t>Karlijn Bosma</t>
  </si>
  <si>
    <t>Femke Sickler</t>
  </si>
  <si>
    <t>Christine Mackay</t>
  </si>
  <si>
    <t>Gerbert de Bruin</t>
  </si>
  <si>
    <t>Robert C.</t>
  </si>
  <si>
    <t>Ingrid</t>
  </si>
  <si>
    <t>Peter Evans</t>
  </si>
  <si>
    <t>Walter</t>
  </si>
  <si>
    <t>Jordan Blee</t>
  </si>
  <si>
    <t>Lien de Jong</t>
  </si>
  <si>
    <t>Race</t>
  </si>
  <si>
    <t>Evelyn van Eden</t>
  </si>
  <si>
    <t>Steven</t>
  </si>
  <si>
    <t>Irving Ling</t>
  </si>
  <si>
    <t>Coy</t>
  </si>
  <si>
    <t>R.I.</t>
  </si>
  <si>
    <t>Tom Mortensen</t>
  </si>
  <si>
    <t>Henk Jaap Kloosterman</t>
  </si>
  <si>
    <t>Grant Asser</t>
  </si>
  <si>
    <t>Mehdi Chenonfi</t>
  </si>
  <si>
    <t>Jutta Whitly</t>
  </si>
  <si>
    <t>Supremacy</t>
  </si>
  <si>
    <t>Team      Race</t>
  </si>
  <si>
    <t>Fastest time per race</t>
  </si>
  <si>
    <t>RAHBC 2006 Annual Regatta Final Results (9/10 March)</t>
  </si>
  <si>
    <t>Choice   :</t>
  </si>
  <si>
    <t>Type "0" to see the team names, Type "1" to see the names of the sailors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</si>
</sst>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#,##0_);\(&quot;fl&quot;#,##0\)"/>
    <numFmt numFmtId="165" formatCode="&quot;fl&quot;#,##0_);[Red]\(&quot;fl&quot;#,##0\)"/>
    <numFmt numFmtId="166" formatCode="&quot;fl&quot;#,##0.00_);\(&quot;fl&quot;#,##0.00\)"/>
    <numFmt numFmtId="167" formatCode="&quot;fl&quot;#,##0.00_);[Red]\(&quot;fl&quot;#,##0.00\)"/>
    <numFmt numFmtId="168" formatCode="_(&quot;fl&quot;* #,##0_);_(&quot;fl&quot;* \(#,##0\);_(&quot;fl&quot;* &quot;-&quot;_);_(@_)"/>
    <numFmt numFmtId="169" formatCode="_(&quot;fl&quot;* #,##0.00_);_(&quot;fl&quot;* \(#,##0.00\);_(&quot;fl&quot;* &quot;-&quot;??_);_(@_)"/>
  </numFmts>
  <fonts count="13">
    <font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18"/>
      <name val="Arial"/>
      <family val="2"/>
    </font>
    <font>
      <b/>
      <sz val="14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>
        <color indexed="55"/>
      </right>
      <top>
        <color indexed="63"/>
      </top>
      <bottom style="double"/>
    </border>
    <border>
      <left style="double"/>
      <right style="thin"/>
      <top>
        <color indexed="63"/>
      </top>
      <bottom style="thin">
        <color indexed="55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8" fillId="6" borderId="39" xfId="0" applyFont="1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9" borderId="40" xfId="0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9" fillId="10" borderId="48" xfId="0" applyFont="1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0" fillId="11" borderId="49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9" fillId="8" borderId="49" xfId="0" applyFont="1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8" fillId="6" borderId="40" xfId="0" applyFont="1" applyFill="1" applyBorder="1" applyAlignment="1">
      <alignment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right" vertical="center" wrapText="1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55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quotePrefix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56" xfId="0" applyFont="1" applyBorder="1" applyAlignment="1">
      <alignment horizontal="right" vertical="center"/>
    </xf>
    <xf numFmtId="0" fontId="12" fillId="9" borderId="4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workbookViewId="0" topLeftCell="A1">
      <selection activeCell="S11" sqref="S11"/>
    </sheetView>
  </sheetViews>
  <sheetFormatPr defaultColWidth="9.140625" defaultRowHeight="12.75"/>
  <cols>
    <col min="1" max="1" width="7.57421875" style="3" customWidth="1"/>
    <col min="2" max="2" width="21.7109375" style="3" customWidth="1"/>
    <col min="3" max="16" width="4.7109375" style="0" customWidth="1"/>
    <col min="17" max="17" width="7.8515625" style="3" customWidth="1"/>
  </cols>
  <sheetData>
    <row r="1" ht="20.25">
      <c r="A1" s="58" t="s">
        <v>193</v>
      </c>
    </row>
    <row r="2" ht="13.5" thickBot="1"/>
    <row r="3" spans="1:17" s="104" customFormat="1" ht="22.5" customHeight="1" thickBot="1">
      <c r="A3" s="99" t="s">
        <v>15</v>
      </c>
      <c r="B3" s="100" t="s">
        <v>191</v>
      </c>
      <c r="C3" s="101">
        <v>1</v>
      </c>
      <c r="D3" s="102">
        <f aca="true" t="shared" si="0" ref="D3:J3">C3+1</f>
        <v>2</v>
      </c>
      <c r="E3" s="102">
        <f t="shared" si="0"/>
        <v>3</v>
      </c>
      <c r="F3" s="102">
        <f t="shared" si="0"/>
        <v>4</v>
      </c>
      <c r="G3" s="102">
        <f t="shared" si="0"/>
        <v>5</v>
      </c>
      <c r="H3" s="102">
        <f t="shared" si="0"/>
        <v>6</v>
      </c>
      <c r="I3" s="102">
        <f t="shared" si="0"/>
        <v>7</v>
      </c>
      <c r="J3" s="102">
        <f t="shared" si="0"/>
        <v>8</v>
      </c>
      <c r="K3" s="102">
        <f aca="true" t="shared" si="1" ref="K3:P3">J3+1</f>
        <v>9</v>
      </c>
      <c r="L3" s="102">
        <f t="shared" si="1"/>
        <v>10</v>
      </c>
      <c r="M3" s="102">
        <f t="shared" si="1"/>
        <v>11</v>
      </c>
      <c r="N3" s="102">
        <f t="shared" si="1"/>
        <v>12</v>
      </c>
      <c r="O3" s="102">
        <f t="shared" si="1"/>
        <v>13</v>
      </c>
      <c r="P3" s="103">
        <f t="shared" si="1"/>
        <v>14</v>
      </c>
      <c r="Q3" s="98" t="s">
        <v>14</v>
      </c>
    </row>
    <row r="4" spans="1:17" ht="23.25" customHeight="1">
      <c r="A4" s="60">
        <f aca="true" t="shared" si="2" ref="A4:A15">RANK(Q4,$Q$4:$Q$15,1)</f>
        <v>1</v>
      </c>
      <c r="B4" s="64" t="s">
        <v>7</v>
      </c>
      <c r="C4" s="62">
        <v>1</v>
      </c>
      <c r="D4" s="9">
        <v>5</v>
      </c>
      <c r="E4" s="9">
        <v>2</v>
      </c>
      <c r="F4" s="9">
        <v>7</v>
      </c>
      <c r="G4" s="9">
        <v>5</v>
      </c>
      <c r="H4" s="9">
        <v>6</v>
      </c>
      <c r="I4" s="9">
        <v>4</v>
      </c>
      <c r="J4" s="9">
        <v>8</v>
      </c>
      <c r="K4" s="9">
        <v>4</v>
      </c>
      <c r="L4" s="9">
        <v>4</v>
      </c>
      <c r="M4" s="9">
        <v>7</v>
      </c>
      <c r="N4" s="9">
        <v>5</v>
      </c>
      <c r="O4" s="9">
        <v>4</v>
      </c>
      <c r="P4" s="67">
        <v>5</v>
      </c>
      <c r="Q4" s="69">
        <f aca="true" t="shared" si="3" ref="Q4:Q15">SUM(C4:P4)</f>
        <v>67</v>
      </c>
    </row>
    <row r="5" spans="1:17" ht="23.25" customHeight="1">
      <c r="A5" s="60">
        <f t="shared" si="2"/>
        <v>2</v>
      </c>
      <c r="B5" s="65" t="s">
        <v>2</v>
      </c>
      <c r="C5" s="62">
        <v>4</v>
      </c>
      <c r="D5" s="9">
        <v>3</v>
      </c>
      <c r="E5" s="9">
        <v>5</v>
      </c>
      <c r="F5" s="9">
        <v>4</v>
      </c>
      <c r="G5" s="9">
        <v>4</v>
      </c>
      <c r="H5" s="9">
        <v>4</v>
      </c>
      <c r="I5" s="9">
        <v>6</v>
      </c>
      <c r="J5" s="9">
        <v>7</v>
      </c>
      <c r="K5" s="9">
        <v>5</v>
      </c>
      <c r="L5" s="9">
        <v>3</v>
      </c>
      <c r="M5" s="9">
        <v>10</v>
      </c>
      <c r="N5" s="9">
        <v>2</v>
      </c>
      <c r="O5" s="9">
        <v>9</v>
      </c>
      <c r="P5" s="67">
        <v>2</v>
      </c>
      <c r="Q5" s="69">
        <f t="shared" si="3"/>
        <v>68</v>
      </c>
    </row>
    <row r="6" spans="1:17" ht="23.25" customHeight="1">
      <c r="A6" s="60">
        <f t="shared" si="2"/>
        <v>3</v>
      </c>
      <c r="B6" s="65" t="s">
        <v>1</v>
      </c>
      <c r="C6" s="62">
        <v>9</v>
      </c>
      <c r="D6" s="9">
        <v>2</v>
      </c>
      <c r="E6" s="9">
        <v>6</v>
      </c>
      <c r="F6" s="9">
        <v>3</v>
      </c>
      <c r="G6" s="9">
        <v>8</v>
      </c>
      <c r="H6" s="9">
        <v>1</v>
      </c>
      <c r="I6" s="9">
        <v>9</v>
      </c>
      <c r="J6" s="9">
        <v>3</v>
      </c>
      <c r="K6" s="9">
        <v>10</v>
      </c>
      <c r="L6" s="9">
        <v>1</v>
      </c>
      <c r="M6" s="9">
        <v>9</v>
      </c>
      <c r="N6" s="9">
        <v>1</v>
      </c>
      <c r="O6" s="9">
        <v>8</v>
      </c>
      <c r="P6" s="67">
        <v>3</v>
      </c>
      <c r="Q6" s="69">
        <f t="shared" si="3"/>
        <v>73</v>
      </c>
    </row>
    <row r="7" spans="1:17" ht="23.25" customHeight="1">
      <c r="A7" s="60">
        <f t="shared" si="2"/>
        <v>4</v>
      </c>
      <c r="B7" s="65" t="s">
        <v>20</v>
      </c>
      <c r="C7" s="62">
        <v>12</v>
      </c>
      <c r="D7" s="9">
        <v>1</v>
      </c>
      <c r="E7" s="9">
        <v>7</v>
      </c>
      <c r="F7" s="9">
        <v>8</v>
      </c>
      <c r="G7" s="9">
        <v>2</v>
      </c>
      <c r="H7" s="9">
        <v>3</v>
      </c>
      <c r="I7" s="9">
        <v>11</v>
      </c>
      <c r="J7" s="9">
        <v>2</v>
      </c>
      <c r="K7" s="9">
        <v>7</v>
      </c>
      <c r="L7" s="9">
        <v>5</v>
      </c>
      <c r="M7" s="9">
        <v>4</v>
      </c>
      <c r="N7" s="9">
        <v>4</v>
      </c>
      <c r="O7" s="9">
        <v>7</v>
      </c>
      <c r="P7" s="67">
        <v>4</v>
      </c>
      <c r="Q7" s="69">
        <f t="shared" si="3"/>
        <v>77</v>
      </c>
    </row>
    <row r="8" spans="1:17" ht="23.25" customHeight="1">
      <c r="A8" s="60">
        <f t="shared" si="2"/>
        <v>5</v>
      </c>
      <c r="B8" s="65" t="s">
        <v>21</v>
      </c>
      <c r="C8" s="62">
        <v>2</v>
      </c>
      <c r="D8" s="9">
        <v>8</v>
      </c>
      <c r="E8" s="9">
        <v>1</v>
      </c>
      <c r="F8" s="9">
        <v>9</v>
      </c>
      <c r="G8" s="9">
        <v>1</v>
      </c>
      <c r="H8" s="9">
        <v>11</v>
      </c>
      <c r="I8" s="9">
        <v>2</v>
      </c>
      <c r="J8" s="9">
        <v>11</v>
      </c>
      <c r="K8" s="9">
        <v>1</v>
      </c>
      <c r="L8" s="9">
        <v>9</v>
      </c>
      <c r="M8" s="9">
        <v>6</v>
      </c>
      <c r="N8" s="9">
        <v>8</v>
      </c>
      <c r="O8" s="9">
        <v>3</v>
      </c>
      <c r="P8" s="67">
        <v>8</v>
      </c>
      <c r="Q8" s="69">
        <f t="shared" si="3"/>
        <v>80</v>
      </c>
    </row>
    <row r="9" spans="1:17" ht="23.25" customHeight="1">
      <c r="A9" s="60">
        <f t="shared" si="2"/>
        <v>6</v>
      </c>
      <c r="B9" s="65" t="s">
        <v>5</v>
      </c>
      <c r="C9" s="62">
        <v>5</v>
      </c>
      <c r="D9" s="9">
        <v>9</v>
      </c>
      <c r="E9" s="9">
        <v>10</v>
      </c>
      <c r="F9" s="9">
        <v>2</v>
      </c>
      <c r="G9" s="9">
        <v>10</v>
      </c>
      <c r="H9" s="9">
        <v>8</v>
      </c>
      <c r="I9" s="9">
        <v>3</v>
      </c>
      <c r="J9" s="9">
        <v>10</v>
      </c>
      <c r="K9" s="9">
        <v>2</v>
      </c>
      <c r="L9" s="9">
        <v>10</v>
      </c>
      <c r="M9" s="9">
        <v>2</v>
      </c>
      <c r="N9" s="9">
        <v>12</v>
      </c>
      <c r="O9" s="9">
        <v>1</v>
      </c>
      <c r="P9" s="67">
        <v>6</v>
      </c>
      <c r="Q9" s="69">
        <f t="shared" si="3"/>
        <v>90</v>
      </c>
    </row>
    <row r="10" spans="1:17" ht="23.25" customHeight="1">
      <c r="A10" s="60">
        <f t="shared" si="2"/>
        <v>7</v>
      </c>
      <c r="B10" s="65" t="s">
        <v>3</v>
      </c>
      <c r="C10" s="62">
        <v>6</v>
      </c>
      <c r="D10" s="9">
        <v>7</v>
      </c>
      <c r="E10" s="9">
        <v>4</v>
      </c>
      <c r="F10" s="9">
        <v>11</v>
      </c>
      <c r="G10" s="9">
        <v>6</v>
      </c>
      <c r="H10" s="9">
        <v>10</v>
      </c>
      <c r="I10" s="9">
        <v>5</v>
      </c>
      <c r="J10" s="9">
        <v>4</v>
      </c>
      <c r="K10" s="9">
        <v>11</v>
      </c>
      <c r="L10" s="9">
        <v>2</v>
      </c>
      <c r="M10" s="9">
        <v>12</v>
      </c>
      <c r="N10" s="9">
        <v>3</v>
      </c>
      <c r="O10" s="9">
        <v>6</v>
      </c>
      <c r="P10" s="67">
        <v>7</v>
      </c>
      <c r="Q10" s="69">
        <f t="shared" si="3"/>
        <v>94</v>
      </c>
    </row>
    <row r="11" spans="1:17" ht="23.25" customHeight="1">
      <c r="A11" s="60">
        <f t="shared" si="2"/>
        <v>8</v>
      </c>
      <c r="B11" s="65" t="s">
        <v>4</v>
      </c>
      <c r="C11" s="62">
        <v>7</v>
      </c>
      <c r="D11" s="9">
        <v>10</v>
      </c>
      <c r="E11" s="9">
        <v>11</v>
      </c>
      <c r="F11" s="9">
        <v>1</v>
      </c>
      <c r="G11" s="9">
        <v>7</v>
      </c>
      <c r="H11" s="9">
        <v>5</v>
      </c>
      <c r="I11" s="9">
        <v>12</v>
      </c>
      <c r="J11" s="9">
        <v>1</v>
      </c>
      <c r="K11" s="9">
        <v>9</v>
      </c>
      <c r="L11" s="9">
        <v>8</v>
      </c>
      <c r="M11" s="9">
        <v>3</v>
      </c>
      <c r="N11" s="9">
        <v>10</v>
      </c>
      <c r="O11" s="9">
        <v>2</v>
      </c>
      <c r="P11" s="67">
        <v>9</v>
      </c>
      <c r="Q11" s="69">
        <f t="shared" si="3"/>
        <v>95</v>
      </c>
    </row>
    <row r="12" spans="1:17" s="4" customFormat="1" ht="23.25" customHeight="1">
      <c r="A12" s="60">
        <f t="shared" si="2"/>
        <v>9</v>
      </c>
      <c r="B12" s="65" t="s">
        <v>10</v>
      </c>
      <c r="C12" s="62">
        <v>10</v>
      </c>
      <c r="D12" s="9">
        <v>6</v>
      </c>
      <c r="E12" s="9">
        <v>9</v>
      </c>
      <c r="F12" s="9">
        <v>5</v>
      </c>
      <c r="G12" s="9">
        <v>9</v>
      </c>
      <c r="H12" s="9">
        <v>2</v>
      </c>
      <c r="I12" s="9">
        <v>8</v>
      </c>
      <c r="J12" s="9">
        <v>6</v>
      </c>
      <c r="K12" s="9">
        <v>6</v>
      </c>
      <c r="L12" s="9">
        <v>12</v>
      </c>
      <c r="M12" s="9">
        <v>1</v>
      </c>
      <c r="N12" s="9">
        <v>11</v>
      </c>
      <c r="O12" s="9">
        <v>5</v>
      </c>
      <c r="P12" s="67">
        <v>11</v>
      </c>
      <c r="Q12" s="69">
        <f t="shared" si="3"/>
        <v>101</v>
      </c>
    </row>
    <row r="13" spans="1:17" ht="23.25" customHeight="1">
      <c r="A13" s="60">
        <f t="shared" si="2"/>
        <v>10</v>
      </c>
      <c r="B13" s="65" t="s">
        <v>6</v>
      </c>
      <c r="C13" s="62">
        <v>8</v>
      </c>
      <c r="D13" s="9">
        <v>12</v>
      </c>
      <c r="E13" s="9">
        <v>2</v>
      </c>
      <c r="F13" s="9">
        <v>12</v>
      </c>
      <c r="G13" s="9">
        <v>11</v>
      </c>
      <c r="H13" s="9">
        <v>7</v>
      </c>
      <c r="I13" s="9">
        <v>7</v>
      </c>
      <c r="J13" s="9">
        <v>9</v>
      </c>
      <c r="K13" s="9">
        <v>8</v>
      </c>
      <c r="L13" s="9">
        <v>6</v>
      </c>
      <c r="M13" s="9">
        <v>5</v>
      </c>
      <c r="N13" s="9">
        <v>9</v>
      </c>
      <c r="O13" s="9">
        <v>12</v>
      </c>
      <c r="P13" s="67">
        <v>1</v>
      </c>
      <c r="Q13" s="69">
        <f t="shared" si="3"/>
        <v>109</v>
      </c>
    </row>
    <row r="14" spans="1:17" ht="23.25" customHeight="1">
      <c r="A14" s="60">
        <f t="shared" si="2"/>
        <v>11</v>
      </c>
      <c r="B14" s="65" t="s">
        <v>11</v>
      </c>
      <c r="C14" s="62">
        <v>3</v>
      </c>
      <c r="D14" s="9">
        <v>4</v>
      </c>
      <c r="E14" s="9">
        <v>12</v>
      </c>
      <c r="F14" s="9">
        <v>10</v>
      </c>
      <c r="G14" s="9">
        <v>3</v>
      </c>
      <c r="H14" s="9">
        <v>9</v>
      </c>
      <c r="I14" s="9">
        <v>10</v>
      </c>
      <c r="J14" s="9">
        <v>5</v>
      </c>
      <c r="K14" s="9">
        <v>12</v>
      </c>
      <c r="L14" s="9">
        <v>7</v>
      </c>
      <c r="M14" s="9">
        <v>8</v>
      </c>
      <c r="N14" s="9">
        <v>6</v>
      </c>
      <c r="O14" s="9">
        <v>11</v>
      </c>
      <c r="P14" s="67">
        <v>10</v>
      </c>
      <c r="Q14" s="69">
        <f t="shared" si="3"/>
        <v>110</v>
      </c>
    </row>
    <row r="15" spans="1:17" ht="23.25" customHeight="1" thickBot="1">
      <c r="A15" s="61">
        <f t="shared" si="2"/>
        <v>12</v>
      </c>
      <c r="B15" s="66" t="s">
        <v>190</v>
      </c>
      <c r="C15" s="63">
        <v>11</v>
      </c>
      <c r="D15" s="59">
        <v>11</v>
      </c>
      <c r="E15" s="59">
        <v>8</v>
      </c>
      <c r="F15" s="59">
        <v>6</v>
      </c>
      <c r="G15" s="59">
        <v>12</v>
      </c>
      <c r="H15" s="59">
        <v>12</v>
      </c>
      <c r="I15" s="59">
        <v>1</v>
      </c>
      <c r="J15" s="59">
        <v>12</v>
      </c>
      <c r="K15" s="59">
        <v>3</v>
      </c>
      <c r="L15" s="59">
        <v>11</v>
      </c>
      <c r="M15" s="59">
        <v>11</v>
      </c>
      <c r="N15" s="59">
        <v>7</v>
      </c>
      <c r="O15" s="59">
        <v>10</v>
      </c>
      <c r="P15" s="68">
        <v>12</v>
      </c>
      <c r="Q15" s="70">
        <f t="shared" si="3"/>
        <v>127</v>
      </c>
    </row>
  </sheetData>
  <sheetProtection/>
  <protectedRanges>
    <protectedRange sqref="A5:C16" name="Range 1_1_1"/>
  </protectedRange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88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2</v>
      </c>
      <c r="B3" s="1" t="s">
        <v>29</v>
      </c>
      <c r="C3" s="39" t="s">
        <v>84</v>
      </c>
      <c r="D3" s="39" t="s">
        <v>85</v>
      </c>
      <c r="E3" s="30">
        <f aca="true" t="shared" si="0" ref="E3:E14">RANK(H3,$H$3:$H$14,1)</f>
        <v>1</v>
      </c>
      <c r="F3" s="16">
        <v>28</v>
      </c>
      <c r="G3" s="17">
        <v>48</v>
      </c>
      <c r="H3" s="33">
        <f aca="true" t="shared" si="1" ref="H3:H14">F3*60+G3</f>
        <v>1728</v>
      </c>
      <c r="I3" s="46">
        <f aca="true" t="shared" si="2" ref="I3:I14">H3-((A3-1)*30)</f>
        <v>1698</v>
      </c>
      <c r="J3" s="46">
        <f aca="true" t="shared" si="3" ref="J3:J14">RANK(I3,$I$3:$I$14,1)</f>
        <v>7</v>
      </c>
    </row>
    <row r="4" spans="1:10" s="26" customFormat="1" ht="24" customHeight="1">
      <c r="A4" s="25">
        <v>3</v>
      </c>
      <c r="B4" s="1" t="s">
        <v>5</v>
      </c>
      <c r="C4" s="39" t="s">
        <v>98</v>
      </c>
      <c r="D4" s="39" t="s">
        <v>99</v>
      </c>
      <c r="E4" s="40">
        <f t="shared" si="0"/>
        <v>2</v>
      </c>
      <c r="F4" s="27">
        <v>28</v>
      </c>
      <c r="G4" s="28">
        <v>58</v>
      </c>
      <c r="H4" s="42">
        <f t="shared" si="1"/>
        <v>1738</v>
      </c>
      <c r="I4" s="46">
        <f t="shared" si="2"/>
        <v>1678</v>
      </c>
      <c r="J4" s="46">
        <f t="shared" si="3"/>
        <v>5</v>
      </c>
    </row>
    <row r="5" spans="1:10" s="26" customFormat="1" ht="24" customHeight="1">
      <c r="A5" s="25">
        <v>1</v>
      </c>
      <c r="B5" s="1" t="s">
        <v>190</v>
      </c>
      <c r="C5" s="39" t="s">
        <v>86</v>
      </c>
      <c r="D5" s="39" t="s">
        <v>87</v>
      </c>
      <c r="E5" s="40">
        <f t="shared" si="0"/>
        <v>3</v>
      </c>
      <c r="F5" s="44">
        <v>29</v>
      </c>
      <c r="G5" s="45">
        <v>0</v>
      </c>
      <c r="H5" s="42">
        <f t="shared" si="1"/>
        <v>1740</v>
      </c>
      <c r="I5" s="46">
        <f t="shared" si="2"/>
        <v>1740</v>
      </c>
      <c r="J5" s="46">
        <f t="shared" si="3"/>
        <v>9</v>
      </c>
    </row>
    <row r="6" spans="1:10" s="26" customFormat="1" ht="24" customHeight="1">
      <c r="A6" s="29">
        <v>5</v>
      </c>
      <c r="B6" s="1" t="s">
        <v>26</v>
      </c>
      <c r="C6" s="39" t="s">
        <v>94</v>
      </c>
      <c r="D6" s="39" t="s">
        <v>171</v>
      </c>
      <c r="E6" s="40">
        <f t="shared" si="0"/>
        <v>4</v>
      </c>
      <c r="F6" s="27">
        <v>29</v>
      </c>
      <c r="G6" s="28">
        <v>23</v>
      </c>
      <c r="H6" s="42">
        <f t="shared" si="1"/>
        <v>1763</v>
      </c>
      <c r="I6" s="46">
        <f t="shared" si="2"/>
        <v>1643</v>
      </c>
      <c r="J6" s="46">
        <f t="shared" si="3"/>
        <v>3</v>
      </c>
    </row>
    <row r="7" spans="1:10" s="26" customFormat="1" ht="24" customHeight="1">
      <c r="A7" s="25">
        <v>6</v>
      </c>
      <c r="B7" s="1" t="s">
        <v>2</v>
      </c>
      <c r="C7" s="39" t="s">
        <v>92</v>
      </c>
      <c r="D7" s="39" t="s">
        <v>93</v>
      </c>
      <c r="E7" s="40">
        <f t="shared" si="0"/>
        <v>5</v>
      </c>
      <c r="F7" s="27">
        <v>30</v>
      </c>
      <c r="G7" s="28">
        <v>20</v>
      </c>
      <c r="H7" s="42">
        <f t="shared" si="1"/>
        <v>1820</v>
      </c>
      <c r="I7" s="46">
        <f t="shared" si="2"/>
        <v>1670</v>
      </c>
      <c r="J7" s="46">
        <f t="shared" si="3"/>
        <v>4</v>
      </c>
    </row>
    <row r="8" spans="1:10" s="26" customFormat="1" ht="24" customHeight="1">
      <c r="A8" s="25">
        <v>7</v>
      </c>
      <c r="B8" s="1" t="s">
        <v>10</v>
      </c>
      <c r="C8" s="39" t="s">
        <v>91</v>
      </c>
      <c r="D8" s="39" t="s">
        <v>57</v>
      </c>
      <c r="E8" s="40">
        <f t="shared" si="0"/>
        <v>6</v>
      </c>
      <c r="F8" s="27">
        <v>31</v>
      </c>
      <c r="G8" s="28">
        <v>5</v>
      </c>
      <c r="H8" s="42">
        <f t="shared" si="1"/>
        <v>1865</v>
      </c>
      <c r="I8" s="46">
        <f t="shared" si="2"/>
        <v>1685</v>
      </c>
      <c r="J8" s="46">
        <f t="shared" si="3"/>
        <v>6</v>
      </c>
    </row>
    <row r="9" spans="1:10" s="26" customFormat="1" ht="24" customHeight="1">
      <c r="A9" s="29">
        <v>11</v>
      </c>
      <c r="B9" s="1" t="s">
        <v>24</v>
      </c>
      <c r="C9" s="39" t="s">
        <v>104</v>
      </c>
      <c r="D9" s="39" t="s">
        <v>189</v>
      </c>
      <c r="E9" s="40">
        <f t="shared" si="0"/>
        <v>7</v>
      </c>
      <c r="F9" s="27">
        <v>32</v>
      </c>
      <c r="G9" s="28">
        <v>13</v>
      </c>
      <c r="H9" s="42">
        <f t="shared" si="1"/>
        <v>1933</v>
      </c>
      <c r="I9" s="46">
        <f t="shared" si="2"/>
        <v>1633</v>
      </c>
      <c r="J9" s="46">
        <f t="shared" si="3"/>
        <v>2</v>
      </c>
    </row>
    <row r="10" spans="1:10" s="26" customFormat="1" ht="24" customHeight="1">
      <c r="A10" s="25">
        <v>4</v>
      </c>
      <c r="B10" s="1" t="s">
        <v>25</v>
      </c>
      <c r="C10" s="39" t="s">
        <v>96</v>
      </c>
      <c r="D10" s="39" t="s">
        <v>97</v>
      </c>
      <c r="E10" s="40">
        <f t="shared" si="0"/>
        <v>8</v>
      </c>
      <c r="F10" s="27">
        <v>32</v>
      </c>
      <c r="G10" s="28">
        <v>25</v>
      </c>
      <c r="H10" s="42">
        <f t="shared" si="1"/>
        <v>1945</v>
      </c>
      <c r="I10" s="46">
        <f t="shared" si="2"/>
        <v>1855</v>
      </c>
      <c r="J10" s="46">
        <f t="shared" si="3"/>
        <v>11</v>
      </c>
    </row>
    <row r="11" spans="1:10" s="26" customFormat="1" ht="24" customHeight="1">
      <c r="A11" s="25">
        <v>12</v>
      </c>
      <c r="B11" s="1" t="s">
        <v>4</v>
      </c>
      <c r="C11" s="39" t="s">
        <v>105</v>
      </c>
      <c r="D11" s="39" t="s">
        <v>106</v>
      </c>
      <c r="E11" s="40">
        <f t="shared" si="0"/>
        <v>9</v>
      </c>
      <c r="F11" s="27">
        <v>32</v>
      </c>
      <c r="G11" s="28">
        <v>41</v>
      </c>
      <c r="H11" s="42">
        <f t="shared" si="1"/>
        <v>1961</v>
      </c>
      <c r="I11" s="46">
        <f t="shared" si="2"/>
        <v>1631</v>
      </c>
      <c r="J11" s="46">
        <f t="shared" si="3"/>
        <v>1</v>
      </c>
    </row>
    <row r="12" spans="1:10" s="26" customFormat="1" ht="24" customHeight="1">
      <c r="A12" s="29">
        <v>10</v>
      </c>
      <c r="B12" s="1" t="s">
        <v>1</v>
      </c>
      <c r="C12" s="39" t="s">
        <v>102</v>
      </c>
      <c r="D12" s="39" t="s">
        <v>103</v>
      </c>
      <c r="E12" s="40">
        <f t="shared" si="0"/>
        <v>10</v>
      </c>
      <c r="F12" s="27">
        <v>33</v>
      </c>
      <c r="G12" s="28">
        <v>2</v>
      </c>
      <c r="H12" s="42">
        <f t="shared" si="1"/>
        <v>1982</v>
      </c>
      <c r="I12" s="46">
        <f t="shared" si="2"/>
        <v>1712</v>
      </c>
      <c r="J12" s="46">
        <f t="shared" si="3"/>
        <v>8</v>
      </c>
    </row>
    <row r="13" spans="1:10" s="26" customFormat="1" ht="24" customHeight="1">
      <c r="A13" s="25">
        <v>9</v>
      </c>
      <c r="B13" s="1" t="s">
        <v>3</v>
      </c>
      <c r="C13" s="39" t="s">
        <v>100</v>
      </c>
      <c r="D13" s="39" t="s">
        <v>101</v>
      </c>
      <c r="E13" s="40">
        <f t="shared" si="0"/>
        <v>11</v>
      </c>
      <c r="F13" s="27">
        <v>34</v>
      </c>
      <c r="G13" s="28">
        <v>15</v>
      </c>
      <c r="H13" s="42">
        <f t="shared" si="1"/>
        <v>2055</v>
      </c>
      <c r="I13" s="46">
        <f t="shared" si="2"/>
        <v>1815</v>
      </c>
      <c r="J13" s="46">
        <f t="shared" si="3"/>
        <v>10</v>
      </c>
    </row>
    <row r="14" spans="1:10" ht="24" customHeight="1" thickBot="1">
      <c r="A14" s="25">
        <v>8</v>
      </c>
      <c r="B14" s="1" t="s">
        <v>11</v>
      </c>
      <c r="C14" s="39" t="s">
        <v>89</v>
      </c>
      <c r="D14" s="39" t="s">
        <v>90</v>
      </c>
      <c r="E14" s="41">
        <f t="shared" si="0"/>
        <v>12</v>
      </c>
      <c r="F14" s="47">
        <v>35</v>
      </c>
      <c r="G14" s="48"/>
      <c r="H14" s="43">
        <f t="shared" si="1"/>
        <v>2100</v>
      </c>
      <c r="I14" s="46">
        <f t="shared" si="2"/>
        <v>1890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5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120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3</v>
      </c>
      <c r="B3" s="1" t="s">
        <v>1</v>
      </c>
      <c r="C3" s="39" t="s">
        <v>59</v>
      </c>
      <c r="D3" s="39" t="s">
        <v>60</v>
      </c>
      <c r="E3" s="30">
        <f aca="true" t="shared" si="0" ref="E3:E14">RANK(H3,$H$3:$H$14,1)</f>
        <v>1</v>
      </c>
      <c r="F3" s="16">
        <v>24</v>
      </c>
      <c r="G3" s="17">
        <v>47</v>
      </c>
      <c r="H3" s="33">
        <f aca="true" t="shared" si="1" ref="H3:H14">F3*60+G3</f>
        <v>1487</v>
      </c>
      <c r="I3" s="46">
        <f aca="true" t="shared" si="2" ref="I3:I14">H3-((A3-1)*30)</f>
        <v>1427</v>
      </c>
      <c r="J3" s="46">
        <f aca="true" t="shared" si="3" ref="J3:J14">RANK(I3,$I$3:$I$14,1)</f>
        <v>2</v>
      </c>
    </row>
    <row r="4" spans="1:10" s="26" customFormat="1" ht="24" customHeight="1">
      <c r="A4" s="25">
        <v>2</v>
      </c>
      <c r="B4" s="1" t="s">
        <v>3</v>
      </c>
      <c r="C4" s="39" t="s">
        <v>110</v>
      </c>
      <c r="D4" s="39" t="s">
        <v>111</v>
      </c>
      <c r="E4" s="40">
        <f t="shared" si="0"/>
        <v>2</v>
      </c>
      <c r="F4" s="27">
        <v>25</v>
      </c>
      <c r="G4" s="28">
        <v>50</v>
      </c>
      <c r="H4" s="42">
        <f t="shared" si="1"/>
        <v>1550</v>
      </c>
      <c r="I4" s="46">
        <f t="shared" si="2"/>
        <v>1520</v>
      </c>
      <c r="J4" s="46">
        <f t="shared" si="3"/>
        <v>4</v>
      </c>
    </row>
    <row r="5" spans="1:10" s="26" customFormat="1" ht="24" customHeight="1">
      <c r="A5" s="25">
        <v>8</v>
      </c>
      <c r="B5" s="1" t="s">
        <v>2</v>
      </c>
      <c r="C5" s="39" t="s">
        <v>107</v>
      </c>
      <c r="D5" s="39" t="s">
        <v>108</v>
      </c>
      <c r="E5" s="40">
        <f t="shared" si="0"/>
        <v>3</v>
      </c>
      <c r="F5" s="27">
        <v>27</v>
      </c>
      <c r="G5" s="28">
        <v>7</v>
      </c>
      <c r="H5" s="42">
        <f t="shared" si="1"/>
        <v>1627</v>
      </c>
      <c r="I5" s="46">
        <f t="shared" si="2"/>
        <v>1417</v>
      </c>
      <c r="J5" s="46">
        <f t="shared" si="3"/>
        <v>1</v>
      </c>
    </row>
    <row r="6" spans="1:10" s="26" customFormat="1" ht="24" customHeight="1">
      <c r="A6" s="29">
        <v>9</v>
      </c>
      <c r="B6" s="1" t="s">
        <v>26</v>
      </c>
      <c r="C6" s="39" t="s">
        <v>51</v>
      </c>
      <c r="D6" s="39" t="s">
        <v>52</v>
      </c>
      <c r="E6" s="40">
        <f t="shared" si="0"/>
        <v>4</v>
      </c>
      <c r="F6" s="27">
        <v>27</v>
      </c>
      <c r="G6" s="28">
        <v>49</v>
      </c>
      <c r="H6" s="42">
        <f t="shared" si="1"/>
        <v>1669</v>
      </c>
      <c r="I6" s="46">
        <f t="shared" si="2"/>
        <v>1429</v>
      </c>
      <c r="J6" s="46">
        <f t="shared" si="3"/>
        <v>3</v>
      </c>
    </row>
    <row r="7" spans="1:10" s="26" customFormat="1" ht="24" customHeight="1">
      <c r="A7" s="25">
        <v>6</v>
      </c>
      <c r="B7" s="1" t="s">
        <v>24</v>
      </c>
      <c r="C7" s="39" t="s">
        <v>115</v>
      </c>
      <c r="D7" s="39" t="s">
        <v>116</v>
      </c>
      <c r="E7" s="40">
        <f t="shared" si="0"/>
        <v>5</v>
      </c>
      <c r="F7" s="27">
        <v>29</v>
      </c>
      <c r="G7" s="28">
        <v>3</v>
      </c>
      <c r="H7" s="42">
        <f t="shared" si="1"/>
        <v>1743</v>
      </c>
      <c r="I7" s="46">
        <f t="shared" si="2"/>
        <v>1593</v>
      </c>
      <c r="J7" s="46">
        <f t="shared" si="3"/>
        <v>6</v>
      </c>
    </row>
    <row r="8" spans="1:10" s="26" customFormat="1" ht="24" customHeight="1">
      <c r="A8" s="25">
        <v>5</v>
      </c>
      <c r="B8" s="1" t="s">
        <v>25</v>
      </c>
      <c r="C8" s="39" t="s">
        <v>113</v>
      </c>
      <c r="D8" s="39" t="s">
        <v>114</v>
      </c>
      <c r="E8" s="40">
        <f t="shared" si="0"/>
        <v>6</v>
      </c>
      <c r="F8" s="27">
        <v>29</v>
      </c>
      <c r="G8" s="28">
        <v>6</v>
      </c>
      <c r="H8" s="42">
        <f t="shared" si="1"/>
        <v>1746</v>
      </c>
      <c r="I8" s="46">
        <f t="shared" si="2"/>
        <v>1626</v>
      </c>
      <c r="J8" s="46">
        <f t="shared" si="3"/>
        <v>8</v>
      </c>
    </row>
    <row r="9" spans="1:10" s="26" customFormat="1" ht="24" customHeight="1">
      <c r="A9" s="29">
        <v>1</v>
      </c>
      <c r="B9" s="1" t="s">
        <v>11</v>
      </c>
      <c r="C9" s="39" t="s">
        <v>109</v>
      </c>
      <c r="D9" s="39"/>
      <c r="E9" s="40">
        <f t="shared" si="0"/>
        <v>7</v>
      </c>
      <c r="F9" s="27">
        <v>29</v>
      </c>
      <c r="G9" s="28">
        <v>18</v>
      </c>
      <c r="H9" s="42">
        <f t="shared" si="1"/>
        <v>1758</v>
      </c>
      <c r="I9" s="46">
        <f t="shared" si="2"/>
        <v>1758</v>
      </c>
      <c r="J9" s="46">
        <f t="shared" si="3"/>
        <v>11</v>
      </c>
    </row>
    <row r="10" spans="1:10" s="26" customFormat="1" ht="24" customHeight="1">
      <c r="A10" s="25">
        <v>4</v>
      </c>
      <c r="B10" s="1" t="s">
        <v>4</v>
      </c>
      <c r="C10" s="39" t="s">
        <v>112</v>
      </c>
      <c r="D10" s="39" t="s">
        <v>53</v>
      </c>
      <c r="E10" s="40">
        <f t="shared" si="0"/>
        <v>8</v>
      </c>
      <c r="F10" s="27">
        <v>29</v>
      </c>
      <c r="G10" s="28">
        <v>43</v>
      </c>
      <c r="H10" s="42">
        <f t="shared" si="1"/>
        <v>1783</v>
      </c>
      <c r="I10" s="46">
        <f t="shared" si="2"/>
        <v>1693</v>
      </c>
      <c r="J10" s="46">
        <f t="shared" si="3"/>
        <v>10</v>
      </c>
    </row>
    <row r="11" spans="1:10" s="26" customFormat="1" ht="24" customHeight="1">
      <c r="A11" s="25">
        <v>12</v>
      </c>
      <c r="B11" s="1" t="s">
        <v>29</v>
      </c>
      <c r="C11" s="39" t="s">
        <v>41</v>
      </c>
      <c r="D11" s="39" t="s">
        <v>119</v>
      </c>
      <c r="E11" s="40">
        <f t="shared" si="0"/>
        <v>9</v>
      </c>
      <c r="F11" s="27">
        <v>31</v>
      </c>
      <c r="G11" s="28">
        <v>2</v>
      </c>
      <c r="H11" s="42">
        <f t="shared" si="1"/>
        <v>1862</v>
      </c>
      <c r="I11" s="46">
        <f t="shared" si="2"/>
        <v>1532</v>
      </c>
      <c r="J11" s="46">
        <f t="shared" si="3"/>
        <v>5</v>
      </c>
    </row>
    <row r="12" spans="1:10" s="26" customFormat="1" ht="24" customHeight="1">
      <c r="A12" s="29">
        <v>11</v>
      </c>
      <c r="B12" s="1" t="s">
        <v>5</v>
      </c>
      <c r="C12" s="39" t="s">
        <v>46</v>
      </c>
      <c r="D12" s="39" t="s">
        <v>45</v>
      </c>
      <c r="E12" s="40">
        <f t="shared" si="0"/>
        <v>10</v>
      </c>
      <c r="F12" s="27">
        <v>31</v>
      </c>
      <c r="G12" s="28">
        <v>39</v>
      </c>
      <c r="H12" s="42">
        <f t="shared" si="1"/>
        <v>1899</v>
      </c>
      <c r="I12" s="46">
        <f t="shared" si="2"/>
        <v>1599</v>
      </c>
      <c r="J12" s="46">
        <f t="shared" si="3"/>
        <v>7</v>
      </c>
    </row>
    <row r="13" spans="1:10" s="26" customFormat="1" ht="24" customHeight="1">
      <c r="A13" s="25">
        <v>10</v>
      </c>
      <c r="B13" s="1" t="s">
        <v>190</v>
      </c>
      <c r="C13" s="39" t="s">
        <v>37</v>
      </c>
      <c r="D13" s="39" t="s">
        <v>38</v>
      </c>
      <c r="E13" s="40">
        <f t="shared" si="0"/>
        <v>11</v>
      </c>
      <c r="F13" s="27">
        <v>32</v>
      </c>
      <c r="G13" s="28">
        <v>19</v>
      </c>
      <c r="H13" s="42">
        <f t="shared" si="1"/>
        <v>1939</v>
      </c>
      <c r="I13" s="46">
        <f t="shared" si="2"/>
        <v>1669</v>
      </c>
      <c r="J13" s="46">
        <f t="shared" si="3"/>
        <v>9</v>
      </c>
    </row>
    <row r="14" spans="1:10" ht="24" customHeight="1" thickBot="1">
      <c r="A14" s="25">
        <v>7</v>
      </c>
      <c r="B14" s="1" t="s">
        <v>10</v>
      </c>
      <c r="C14" s="39" t="s">
        <v>117</v>
      </c>
      <c r="D14" s="39" t="s">
        <v>118</v>
      </c>
      <c r="E14" s="41">
        <f t="shared" si="0"/>
        <v>12</v>
      </c>
      <c r="F14" s="47">
        <v>35</v>
      </c>
      <c r="G14" s="48">
        <v>0</v>
      </c>
      <c r="H14" s="43">
        <f t="shared" si="1"/>
        <v>2100</v>
      </c>
      <c r="I14" s="46">
        <f t="shared" si="2"/>
        <v>1920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13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121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1</v>
      </c>
      <c r="B3" s="1" t="s">
        <v>10</v>
      </c>
      <c r="C3" s="39" t="s">
        <v>124</v>
      </c>
      <c r="D3" s="39" t="s">
        <v>70</v>
      </c>
      <c r="E3" s="30">
        <f aca="true" t="shared" si="0" ref="E3:E14">RANK(H3,$H$3:$H$14,1)</f>
        <v>1</v>
      </c>
      <c r="F3" s="49">
        <v>33</v>
      </c>
      <c r="G3" s="50">
        <v>19</v>
      </c>
      <c r="H3" s="33">
        <f aca="true" t="shared" si="1" ref="H3:H14">F3*60+G3</f>
        <v>1999</v>
      </c>
      <c r="I3" s="46">
        <f aca="true" t="shared" si="2" ref="I3:I14">H3-((A3-1)*30)</f>
        <v>1999</v>
      </c>
      <c r="J3" s="46">
        <f aca="true" t="shared" si="3" ref="J3:J14">RANK(I3,$I$3:$I$14,1)</f>
        <v>4</v>
      </c>
    </row>
    <row r="4" spans="1:10" s="26" customFormat="1" ht="24" customHeight="1">
      <c r="A4" s="25">
        <v>3</v>
      </c>
      <c r="B4" s="1" t="s">
        <v>5</v>
      </c>
      <c r="C4" s="39" t="s">
        <v>125</v>
      </c>
      <c r="D4" s="39" t="s">
        <v>135</v>
      </c>
      <c r="E4" s="40">
        <f t="shared" si="0"/>
        <v>2</v>
      </c>
      <c r="F4" s="27">
        <v>33</v>
      </c>
      <c r="G4" s="28">
        <v>44</v>
      </c>
      <c r="H4" s="42">
        <f t="shared" si="1"/>
        <v>2024</v>
      </c>
      <c r="I4" s="46">
        <f t="shared" si="2"/>
        <v>1964</v>
      </c>
      <c r="J4" s="46">
        <f t="shared" si="3"/>
        <v>1</v>
      </c>
    </row>
    <row r="5" spans="1:10" s="26" customFormat="1" ht="24" customHeight="1">
      <c r="A5" s="25">
        <v>5</v>
      </c>
      <c r="B5" s="1" t="s">
        <v>4</v>
      </c>
      <c r="C5" s="39" t="s">
        <v>131</v>
      </c>
      <c r="D5" s="39" t="s">
        <v>132</v>
      </c>
      <c r="E5" s="40">
        <f t="shared" si="0"/>
        <v>3</v>
      </c>
      <c r="F5" s="27">
        <v>36</v>
      </c>
      <c r="G5" s="28">
        <v>2</v>
      </c>
      <c r="H5" s="42">
        <f t="shared" si="1"/>
        <v>2162</v>
      </c>
      <c r="I5" s="46">
        <f t="shared" si="2"/>
        <v>2042</v>
      </c>
      <c r="J5" s="46">
        <f t="shared" si="3"/>
        <v>7</v>
      </c>
    </row>
    <row r="6" spans="1:10" s="26" customFormat="1" ht="24" customHeight="1">
      <c r="A6" s="29">
        <v>8</v>
      </c>
      <c r="B6" s="1" t="s">
        <v>24</v>
      </c>
      <c r="C6" s="39" t="s">
        <v>66</v>
      </c>
      <c r="D6" s="39" t="s">
        <v>67</v>
      </c>
      <c r="E6" s="40">
        <f t="shared" si="0"/>
        <v>4</v>
      </c>
      <c r="F6" s="27">
        <v>36</v>
      </c>
      <c r="G6" s="28">
        <v>26</v>
      </c>
      <c r="H6" s="42">
        <f t="shared" si="1"/>
        <v>2186</v>
      </c>
      <c r="I6" s="46">
        <f t="shared" si="2"/>
        <v>1976</v>
      </c>
      <c r="J6" s="46">
        <f t="shared" si="3"/>
        <v>3</v>
      </c>
    </row>
    <row r="7" spans="1:10" s="26" customFormat="1" ht="24" customHeight="1">
      <c r="A7" s="25">
        <v>7</v>
      </c>
      <c r="B7" s="1" t="s">
        <v>25</v>
      </c>
      <c r="C7" s="39" t="s">
        <v>47</v>
      </c>
      <c r="D7" s="39" t="s">
        <v>72</v>
      </c>
      <c r="E7" s="40">
        <f t="shared" si="0"/>
        <v>5</v>
      </c>
      <c r="F7" s="27">
        <v>36</v>
      </c>
      <c r="G7" s="28">
        <v>41</v>
      </c>
      <c r="H7" s="42">
        <f t="shared" si="1"/>
        <v>2201</v>
      </c>
      <c r="I7" s="46">
        <f t="shared" si="2"/>
        <v>2021</v>
      </c>
      <c r="J7" s="46">
        <f t="shared" si="3"/>
        <v>5</v>
      </c>
    </row>
    <row r="8" spans="1:10" s="26" customFormat="1" ht="24" customHeight="1">
      <c r="A8" s="25">
        <v>4</v>
      </c>
      <c r="B8" s="1" t="s">
        <v>29</v>
      </c>
      <c r="C8" s="39" t="s">
        <v>133</v>
      </c>
      <c r="D8" s="39" t="s">
        <v>134</v>
      </c>
      <c r="E8" s="40">
        <f t="shared" si="0"/>
        <v>6</v>
      </c>
      <c r="F8" s="44">
        <v>36</v>
      </c>
      <c r="G8" s="45">
        <v>45</v>
      </c>
      <c r="H8" s="42">
        <f t="shared" si="1"/>
        <v>2205</v>
      </c>
      <c r="I8" s="46">
        <f t="shared" si="2"/>
        <v>2115</v>
      </c>
      <c r="J8" s="46">
        <f t="shared" si="3"/>
        <v>8</v>
      </c>
    </row>
    <row r="9" spans="1:10" s="26" customFormat="1" ht="24" customHeight="1">
      <c r="A9" s="29">
        <v>9</v>
      </c>
      <c r="B9" s="1" t="s">
        <v>26</v>
      </c>
      <c r="C9" s="39" t="s">
        <v>76</v>
      </c>
      <c r="D9" s="39" t="s">
        <v>77</v>
      </c>
      <c r="E9" s="40">
        <f t="shared" si="0"/>
        <v>7</v>
      </c>
      <c r="F9" s="27">
        <v>36</v>
      </c>
      <c r="G9" s="28">
        <v>50</v>
      </c>
      <c r="H9" s="42">
        <f t="shared" si="1"/>
        <v>2210</v>
      </c>
      <c r="I9" s="46">
        <f t="shared" si="2"/>
        <v>1970</v>
      </c>
      <c r="J9" s="46">
        <f t="shared" si="3"/>
        <v>2</v>
      </c>
    </row>
    <row r="10" spans="1:10" s="26" customFormat="1" ht="24" customHeight="1">
      <c r="A10" s="25">
        <v>6</v>
      </c>
      <c r="B10" s="1" t="s">
        <v>11</v>
      </c>
      <c r="C10" s="39" t="s">
        <v>129</v>
      </c>
      <c r="D10" s="39" t="s">
        <v>130</v>
      </c>
      <c r="E10" s="40">
        <f t="shared" si="0"/>
        <v>8</v>
      </c>
      <c r="F10" s="27">
        <v>39</v>
      </c>
      <c r="G10" s="28">
        <v>24</v>
      </c>
      <c r="H10" s="42">
        <f t="shared" si="1"/>
        <v>2364</v>
      </c>
      <c r="I10" s="46">
        <f t="shared" si="2"/>
        <v>2214</v>
      </c>
      <c r="J10" s="46">
        <f t="shared" si="3"/>
        <v>11</v>
      </c>
    </row>
    <row r="11" spans="1:10" s="26" customFormat="1" ht="24" customHeight="1">
      <c r="A11" s="25">
        <v>12</v>
      </c>
      <c r="B11" s="1" t="s">
        <v>1</v>
      </c>
      <c r="C11" s="39" t="s">
        <v>122</v>
      </c>
      <c r="D11" s="39" t="s">
        <v>123</v>
      </c>
      <c r="E11" s="40">
        <f t="shared" si="0"/>
        <v>9</v>
      </c>
      <c r="F11" s="27">
        <v>39</v>
      </c>
      <c r="G11" s="28">
        <v>26</v>
      </c>
      <c r="H11" s="42">
        <f t="shared" si="1"/>
        <v>2366</v>
      </c>
      <c r="I11" s="46">
        <f t="shared" si="2"/>
        <v>2036</v>
      </c>
      <c r="J11" s="46">
        <f t="shared" si="3"/>
        <v>6</v>
      </c>
    </row>
    <row r="12" spans="1:10" s="26" customFormat="1" ht="24" customHeight="1">
      <c r="A12" s="29">
        <v>10</v>
      </c>
      <c r="B12" s="1" t="s">
        <v>2</v>
      </c>
      <c r="C12" s="39" t="s">
        <v>55</v>
      </c>
      <c r="D12" s="39" t="s">
        <v>126</v>
      </c>
      <c r="E12" s="40">
        <f t="shared" si="0"/>
        <v>10</v>
      </c>
      <c r="F12" s="27">
        <v>40</v>
      </c>
      <c r="G12" s="28">
        <v>32</v>
      </c>
      <c r="H12" s="42">
        <f t="shared" si="1"/>
        <v>2432</v>
      </c>
      <c r="I12" s="46">
        <f t="shared" si="2"/>
        <v>2162</v>
      </c>
      <c r="J12" s="46">
        <f t="shared" si="3"/>
        <v>9</v>
      </c>
    </row>
    <row r="13" spans="1:10" s="26" customFormat="1" ht="24" customHeight="1">
      <c r="A13" s="25">
        <v>2</v>
      </c>
      <c r="B13" s="1" t="s">
        <v>190</v>
      </c>
      <c r="C13" s="39" t="s">
        <v>82</v>
      </c>
      <c r="D13" s="39" t="s">
        <v>83</v>
      </c>
      <c r="E13" s="40">
        <f t="shared" si="0"/>
        <v>11</v>
      </c>
      <c r="F13" s="27">
        <v>41</v>
      </c>
      <c r="G13" s="28">
        <v>12</v>
      </c>
      <c r="H13" s="42">
        <f t="shared" si="1"/>
        <v>2472</v>
      </c>
      <c r="I13" s="46">
        <f t="shared" si="2"/>
        <v>2442</v>
      </c>
      <c r="J13" s="46">
        <f t="shared" si="3"/>
        <v>12</v>
      </c>
    </row>
    <row r="14" spans="1:10" ht="24" customHeight="1" thickBot="1">
      <c r="A14" s="25">
        <v>11</v>
      </c>
      <c r="B14" s="1" t="s">
        <v>3</v>
      </c>
      <c r="C14" s="39" t="s">
        <v>127</v>
      </c>
      <c r="D14" s="39" t="s">
        <v>128</v>
      </c>
      <c r="E14" s="41">
        <f t="shared" si="0"/>
        <v>12</v>
      </c>
      <c r="F14" s="23">
        <v>41</v>
      </c>
      <c r="G14" s="24">
        <v>53</v>
      </c>
      <c r="H14" s="43">
        <f t="shared" si="1"/>
        <v>2513</v>
      </c>
      <c r="I14" s="46">
        <f t="shared" si="2"/>
        <v>2213</v>
      </c>
      <c r="J14" s="46">
        <f t="shared" si="3"/>
        <v>10</v>
      </c>
    </row>
    <row r="15" spans="2:4" ht="15.75" thickTop="1">
      <c r="B15" s="2"/>
      <c r="C15" s="2"/>
      <c r="D15" s="2"/>
    </row>
  </sheetData>
  <sheetProtection/>
  <protectedRanges>
    <protectedRange sqref="B13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136</v>
      </c>
      <c r="B1" s="22"/>
      <c r="C1" s="10" t="s">
        <v>34</v>
      </c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4</v>
      </c>
      <c r="B3" s="1" t="s">
        <v>1</v>
      </c>
      <c r="C3" s="39" t="s">
        <v>64</v>
      </c>
      <c r="D3" s="39" t="s">
        <v>65</v>
      </c>
      <c r="E3" s="30">
        <f aca="true" t="shared" si="0" ref="E3:E14">RANK(H3,$H$3:$H$14,1)</f>
        <v>1</v>
      </c>
      <c r="F3" s="16">
        <v>49</v>
      </c>
      <c r="G3" s="17">
        <v>10</v>
      </c>
      <c r="H3" s="33">
        <f aca="true" t="shared" si="1" ref="H3:H14">F3*60+G3</f>
        <v>2950</v>
      </c>
      <c r="I3" s="46">
        <f aca="true" t="shared" si="2" ref="I3:I14">H3-((A3-1)*30)</f>
        <v>2860</v>
      </c>
      <c r="J3" s="46">
        <f aca="true" t="shared" si="3" ref="J3:J14">RANK(I3,$I$3:$I$14,1)</f>
        <v>1</v>
      </c>
    </row>
    <row r="4" spans="1:10" s="26" customFormat="1" ht="24" customHeight="1">
      <c r="A4" s="25">
        <v>3</v>
      </c>
      <c r="B4" s="1" t="s">
        <v>2</v>
      </c>
      <c r="C4" s="39" t="s">
        <v>73</v>
      </c>
      <c r="D4" s="39" t="s">
        <v>143</v>
      </c>
      <c r="E4" s="40">
        <f t="shared" si="0"/>
        <v>2</v>
      </c>
      <c r="F4" s="27">
        <v>53</v>
      </c>
      <c r="G4" s="28">
        <v>53</v>
      </c>
      <c r="H4" s="42">
        <f t="shared" si="1"/>
        <v>3233</v>
      </c>
      <c r="I4" s="46">
        <f t="shared" si="2"/>
        <v>3173</v>
      </c>
      <c r="J4" s="46">
        <f t="shared" si="3"/>
        <v>2</v>
      </c>
    </row>
    <row r="5" spans="1:10" s="26" customFormat="1" ht="24" customHeight="1">
      <c r="A5" s="25">
        <v>1</v>
      </c>
      <c r="B5" s="1" t="s">
        <v>3</v>
      </c>
      <c r="C5" s="39" t="s">
        <v>43</v>
      </c>
      <c r="D5" s="39" t="s">
        <v>144</v>
      </c>
      <c r="E5" s="40">
        <f t="shared" si="0"/>
        <v>3</v>
      </c>
      <c r="F5" s="51">
        <v>54</v>
      </c>
      <c r="G5" s="52">
        <v>7</v>
      </c>
      <c r="H5" s="42">
        <f t="shared" si="1"/>
        <v>3247</v>
      </c>
      <c r="I5" s="46">
        <f t="shared" si="2"/>
        <v>3247</v>
      </c>
      <c r="J5" s="46">
        <f t="shared" si="3"/>
        <v>4</v>
      </c>
    </row>
    <row r="6" spans="1:10" s="26" customFormat="1" ht="24" customHeight="1">
      <c r="A6" s="29">
        <v>9</v>
      </c>
      <c r="B6" s="1" t="s">
        <v>24</v>
      </c>
      <c r="C6" s="39" t="s">
        <v>104</v>
      </c>
      <c r="D6" s="39" t="s">
        <v>40</v>
      </c>
      <c r="E6" s="40">
        <f t="shared" si="0"/>
        <v>4</v>
      </c>
      <c r="F6" s="27">
        <v>57</v>
      </c>
      <c r="G6" s="28">
        <v>1</v>
      </c>
      <c r="H6" s="42">
        <f t="shared" si="1"/>
        <v>3421</v>
      </c>
      <c r="I6" s="46">
        <f t="shared" si="2"/>
        <v>3181</v>
      </c>
      <c r="J6" s="46">
        <f t="shared" si="3"/>
        <v>3</v>
      </c>
    </row>
    <row r="7" spans="1:10" s="26" customFormat="1" ht="24" customHeight="1">
      <c r="A7" s="25">
        <v>6</v>
      </c>
      <c r="B7" s="1" t="s">
        <v>26</v>
      </c>
      <c r="C7" s="39" t="s">
        <v>94</v>
      </c>
      <c r="D7" s="39" t="s">
        <v>95</v>
      </c>
      <c r="E7" s="40">
        <f t="shared" si="0"/>
        <v>5</v>
      </c>
      <c r="F7" s="27">
        <v>57</v>
      </c>
      <c r="G7" s="28">
        <v>17</v>
      </c>
      <c r="H7" s="42">
        <f t="shared" si="1"/>
        <v>3437</v>
      </c>
      <c r="I7" s="46">
        <f t="shared" si="2"/>
        <v>3287</v>
      </c>
      <c r="J7" s="46">
        <f t="shared" si="3"/>
        <v>5</v>
      </c>
    </row>
    <row r="8" spans="1:10" s="26" customFormat="1" ht="24" customHeight="1">
      <c r="A8" s="25">
        <v>5</v>
      </c>
      <c r="B8" s="1" t="s">
        <v>11</v>
      </c>
      <c r="C8" s="39" t="s">
        <v>137</v>
      </c>
      <c r="D8" s="39" t="s">
        <v>142</v>
      </c>
      <c r="E8" s="40">
        <f t="shared" si="0"/>
        <v>6</v>
      </c>
      <c r="F8" s="27">
        <v>57</v>
      </c>
      <c r="G8" s="28">
        <v>57</v>
      </c>
      <c r="H8" s="42">
        <f t="shared" si="1"/>
        <v>3477</v>
      </c>
      <c r="I8" s="46">
        <f t="shared" si="2"/>
        <v>3357</v>
      </c>
      <c r="J8" s="46">
        <f t="shared" si="3"/>
        <v>6</v>
      </c>
    </row>
    <row r="9" spans="1:10" s="26" customFormat="1" ht="24" customHeight="1">
      <c r="A9" s="29">
        <v>2</v>
      </c>
      <c r="B9" s="1" t="s">
        <v>190</v>
      </c>
      <c r="C9" s="39" t="s">
        <v>86</v>
      </c>
      <c r="D9" s="39" t="s">
        <v>87</v>
      </c>
      <c r="E9" s="40">
        <f t="shared" si="0"/>
        <v>7</v>
      </c>
      <c r="F9" s="27">
        <v>58</v>
      </c>
      <c r="G9" s="28">
        <v>13</v>
      </c>
      <c r="H9" s="42">
        <f t="shared" si="1"/>
        <v>3493</v>
      </c>
      <c r="I9" s="46">
        <f t="shared" si="2"/>
        <v>3463</v>
      </c>
      <c r="J9" s="46">
        <f t="shared" si="3"/>
        <v>10</v>
      </c>
    </row>
    <row r="10" spans="1:10" s="26" customFormat="1" ht="24" customHeight="1">
      <c r="A10" s="25">
        <v>7</v>
      </c>
      <c r="B10" s="1" t="s">
        <v>29</v>
      </c>
      <c r="C10" s="39" t="s">
        <v>80</v>
      </c>
      <c r="D10" s="39" t="s">
        <v>81</v>
      </c>
      <c r="E10" s="40">
        <f t="shared" si="0"/>
        <v>8</v>
      </c>
      <c r="F10" s="44">
        <v>59</v>
      </c>
      <c r="G10" s="45">
        <v>0</v>
      </c>
      <c r="H10" s="42">
        <f t="shared" si="1"/>
        <v>3540</v>
      </c>
      <c r="I10" s="46">
        <f t="shared" si="2"/>
        <v>3360</v>
      </c>
      <c r="J10" s="46">
        <f t="shared" si="3"/>
        <v>7</v>
      </c>
    </row>
    <row r="11" spans="1:10" s="26" customFormat="1" ht="24" customHeight="1">
      <c r="A11" s="25">
        <v>8</v>
      </c>
      <c r="B11" s="1" t="s">
        <v>25</v>
      </c>
      <c r="C11" s="39" t="s">
        <v>71</v>
      </c>
      <c r="D11" s="39" t="s">
        <v>141</v>
      </c>
      <c r="E11" s="40">
        <f t="shared" si="0"/>
        <v>9</v>
      </c>
      <c r="F11" s="27">
        <v>60</v>
      </c>
      <c r="G11" s="28">
        <v>0</v>
      </c>
      <c r="H11" s="42">
        <f t="shared" si="1"/>
        <v>3600</v>
      </c>
      <c r="I11" s="46">
        <f t="shared" si="2"/>
        <v>3390</v>
      </c>
      <c r="J11" s="46">
        <f t="shared" si="3"/>
        <v>8</v>
      </c>
    </row>
    <row r="12" spans="1:10" s="26" customFormat="1" ht="24" customHeight="1">
      <c r="A12" s="29">
        <v>10</v>
      </c>
      <c r="B12" s="1" t="s">
        <v>4</v>
      </c>
      <c r="C12" s="39" t="s">
        <v>105</v>
      </c>
      <c r="D12" s="39" t="s">
        <v>138</v>
      </c>
      <c r="E12" s="40">
        <f t="shared" si="0"/>
        <v>10</v>
      </c>
      <c r="F12" s="27">
        <v>61</v>
      </c>
      <c r="G12" s="28">
        <v>36</v>
      </c>
      <c r="H12" s="42">
        <f t="shared" si="1"/>
        <v>3696</v>
      </c>
      <c r="I12" s="46">
        <f t="shared" si="2"/>
        <v>3426</v>
      </c>
      <c r="J12" s="46">
        <f t="shared" si="3"/>
        <v>9</v>
      </c>
    </row>
    <row r="13" spans="1:10" s="26" customFormat="1" ht="24" customHeight="1">
      <c r="A13" s="25">
        <v>12</v>
      </c>
      <c r="B13" s="1" t="s">
        <v>10</v>
      </c>
      <c r="C13" s="39" t="s">
        <v>140</v>
      </c>
      <c r="D13" s="39" t="s">
        <v>91</v>
      </c>
      <c r="E13" s="40">
        <f t="shared" si="0"/>
        <v>11</v>
      </c>
      <c r="F13" s="27">
        <v>64</v>
      </c>
      <c r="G13" s="28">
        <v>35</v>
      </c>
      <c r="H13" s="42">
        <f t="shared" si="1"/>
        <v>3875</v>
      </c>
      <c r="I13" s="46">
        <f t="shared" si="2"/>
        <v>3545</v>
      </c>
      <c r="J13" s="46">
        <f t="shared" si="3"/>
        <v>11</v>
      </c>
    </row>
    <row r="14" spans="1:10" ht="24" customHeight="1" thickBot="1">
      <c r="A14" s="25">
        <v>11</v>
      </c>
      <c r="B14" s="1" t="s">
        <v>5</v>
      </c>
      <c r="C14" s="39" t="s">
        <v>98</v>
      </c>
      <c r="D14" s="39" t="s">
        <v>139</v>
      </c>
      <c r="E14" s="41">
        <f t="shared" si="0"/>
        <v>12</v>
      </c>
      <c r="F14" s="23">
        <v>64</v>
      </c>
      <c r="G14" s="24">
        <v>36</v>
      </c>
      <c r="H14" s="43">
        <f t="shared" si="1"/>
        <v>3876</v>
      </c>
      <c r="I14" s="46">
        <f t="shared" si="2"/>
        <v>3576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9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146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1</v>
      </c>
      <c r="B3" s="1" t="s">
        <v>5</v>
      </c>
      <c r="C3" s="39" t="s">
        <v>46</v>
      </c>
      <c r="D3" s="39" t="s">
        <v>45</v>
      </c>
      <c r="E3" s="30">
        <f aca="true" t="shared" si="0" ref="E3:E14">RANK(H3,$H$3:$H$14,1)</f>
        <v>1</v>
      </c>
      <c r="F3" s="49">
        <v>27</v>
      </c>
      <c r="G3" s="50">
        <v>12</v>
      </c>
      <c r="H3" s="33">
        <f aca="true" t="shared" si="1" ref="H3:H14">F3*60+G3</f>
        <v>1632</v>
      </c>
      <c r="I3" s="46">
        <f aca="true" t="shared" si="2" ref="I3:I14">H3-((A3-1)*30)</f>
        <v>1632</v>
      </c>
      <c r="J3" s="46">
        <f aca="true" t="shared" si="3" ref="J3:J14">RANK(I3,$I$3:$I$14,1)</f>
        <v>8</v>
      </c>
    </row>
    <row r="4" spans="1:10" s="26" customFormat="1" ht="24" customHeight="1">
      <c r="A4" s="25">
        <v>3</v>
      </c>
      <c r="B4" s="1" t="s">
        <v>4</v>
      </c>
      <c r="C4" s="39" t="s">
        <v>106</v>
      </c>
      <c r="D4" s="39" t="s">
        <v>150</v>
      </c>
      <c r="E4" s="40">
        <f t="shared" si="0"/>
        <v>2</v>
      </c>
      <c r="F4" s="27">
        <v>27</v>
      </c>
      <c r="G4" s="28">
        <v>32</v>
      </c>
      <c r="H4" s="42">
        <f t="shared" si="1"/>
        <v>1652</v>
      </c>
      <c r="I4" s="46">
        <f t="shared" si="2"/>
        <v>1592</v>
      </c>
      <c r="J4" s="46">
        <f t="shared" si="3"/>
        <v>7</v>
      </c>
    </row>
    <row r="5" spans="1:10" s="26" customFormat="1" ht="24" customHeight="1">
      <c r="A5" s="25">
        <v>5</v>
      </c>
      <c r="B5" s="1" t="s">
        <v>29</v>
      </c>
      <c r="C5" s="39" t="s">
        <v>84</v>
      </c>
      <c r="D5" s="39" t="s">
        <v>85</v>
      </c>
      <c r="E5" s="40">
        <f t="shared" si="0"/>
        <v>3</v>
      </c>
      <c r="F5" s="27">
        <v>28</v>
      </c>
      <c r="G5" s="28">
        <v>3</v>
      </c>
      <c r="H5" s="42">
        <f t="shared" si="1"/>
        <v>1683</v>
      </c>
      <c r="I5" s="46">
        <f t="shared" si="2"/>
        <v>1563</v>
      </c>
      <c r="J5" s="46">
        <f t="shared" si="3"/>
        <v>5</v>
      </c>
    </row>
    <row r="6" spans="1:10" s="26" customFormat="1" ht="24" customHeight="1">
      <c r="A6" s="29">
        <v>8</v>
      </c>
      <c r="B6" s="1" t="s">
        <v>26</v>
      </c>
      <c r="C6" s="39" t="s">
        <v>51</v>
      </c>
      <c r="D6" s="39" t="s">
        <v>52</v>
      </c>
      <c r="E6" s="40">
        <f t="shared" si="0"/>
        <v>4</v>
      </c>
      <c r="F6" s="27">
        <v>28</v>
      </c>
      <c r="G6" s="28">
        <v>33</v>
      </c>
      <c r="H6" s="42">
        <f t="shared" si="1"/>
        <v>1713</v>
      </c>
      <c r="I6" s="46">
        <f t="shared" si="2"/>
        <v>1503</v>
      </c>
      <c r="J6" s="46">
        <f t="shared" si="3"/>
        <v>1</v>
      </c>
    </row>
    <row r="7" spans="1:10" s="26" customFormat="1" ht="24" customHeight="1">
      <c r="A7" s="25">
        <v>2</v>
      </c>
      <c r="B7" s="1" t="s">
        <v>10</v>
      </c>
      <c r="C7" s="39" t="s">
        <v>148</v>
      </c>
      <c r="D7" s="39" t="s">
        <v>149</v>
      </c>
      <c r="E7" s="40">
        <f t="shared" si="0"/>
        <v>5</v>
      </c>
      <c r="F7" s="27">
        <v>29</v>
      </c>
      <c r="G7" s="28">
        <v>0</v>
      </c>
      <c r="H7" s="42">
        <f t="shared" si="1"/>
        <v>1740</v>
      </c>
      <c r="I7" s="46">
        <f t="shared" si="2"/>
        <v>1710</v>
      </c>
      <c r="J7" s="46">
        <f t="shared" si="3"/>
        <v>9</v>
      </c>
    </row>
    <row r="8" spans="1:10" s="26" customFormat="1" ht="24" customHeight="1">
      <c r="A8" s="25">
        <v>10</v>
      </c>
      <c r="B8" s="1" t="s">
        <v>3</v>
      </c>
      <c r="C8" s="39" t="s">
        <v>145</v>
      </c>
      <c r="D8" s="39" t="s">
        <v>111</v>
      </c>
      <c r="E8" s="40">
        <f t="shared" si="0"/>
        <v>6</v>
      </c>
      <c r="F8" s="27">
        <v>30</v>
      </c>
      <c r="G8" s="28">
        <v>14</v>
      </c>
      <c r="H8" s="42">
        <f t="shared" si="1"/>
        <v>1814</v>
      </c>
      <c r="I8" s="46">
        <f t="shared" si="2"/>
        <v>1544</v>
      </c>
      <c r="J8" s="46">
        <f t="shared" si="3"/>
        <v>3</v>
      </c>
    </row>
    <row r="9" spans="1:10" s="26" customFormat="1" ht="24" customHeight="1">
      <c r="A9" s="29">
        <v>9</v>
      </c>
      <c r="B9" s="1" t="s">
        <v>24</v>
      </c>
      <c r="C9" s="39" t="s">
        <v>115</v>
      </c>
      <c r="D9" s="39" t="s">
        <v>116</v>
      </c>
      <c r="E9" s="40">
        <f t="shared" si="0"/>
        <v>7</v>
      </c>
      <c r="F9" s="27">
        <v>30</v>
      </c>
      <c r="G9" s="28">
        <v>31</v>
      </c>
      <c r="H9" s="42">
        <f t="shared" si="1"/>
        <v>1831</v>
      </c>
      <c r="I9" s="46">
        <f t="shared" si="2"/>
        <v>1591</v>
      </c>
      <c r="J9" s="46">
        <f t="shared" si="3"/>
        <v>6</v>
      </c>
    </row>
    <row r="10" spans="1:10" s="26" customFormat="1" ht="24" customHeight="1">
      <c r="A10" s="25">
        <v>12</v>
      </c>
      <c r="B10" s="1" t="s">
        <v>1</v>
      </c>
      <c r="C10" s="39" t="s">
        <v>102</v>
      </c>
      <c r="D10" s="39" t="s">
        <v>103</v>
      </c>
      <c r="E10" s="40">
        <f t="shared" si="0"/>
        <v>8</v>
      </c>
      <c r="F10" s="27">
        <v>30</v>
      </c>
      <c r="G10" s="28">
        <v>42</v>
      </c>
      <c r="H10" s="42">
        <f t="shared" si="1"/>
        <v>1842</v>
      </c>
      <c r="I10" s="46">
        <f t="shared" si="2"/>
        <v>1512</v>
      </c>
      <c r="J10" s="46">
        <f t="shared" si="3"/>
        <v>2</v>
      </c>
    </row>
    <row r="11" spans="1:10" s="26" customFormat="1" ht="24" customHeight="1">
      <c r="A11" s="25">
        <v>11</v>
      </c>
      <c r="B11" s="1" t="s">
        <v>2</v>
      </c>
      <c r="C11" s="39" t="s">
        <v>92</v>
      </c>
      <c r="D11" s="39" t="s">
        <v>93</v>
      </c>
      <c r="E11" s="40">
        <f t="shared" si="0"/>
        <v>9</v>
      </c>
      <c r="F11" s="27">
        <v>30</v>
      </c>
      <c r="G11" s="28">
        <v>46</v>
      </c>
      <c r="H11" s="42">
        <f t="shared" si="1"/>
        <v>1846</v>
      </c>
      <c r="I11" s="46">
        <f t="shared" si="2"/>
        <v>1546</v>
      </c>
      <c r="J11" s="46">
        <f t="shared" si="3"/>
        <v>4</v>
      </c>
    </row>
    <row r="12" spans="1:10" s="26" customFormat="1" ht="24" customHeight="1">
      <c r="A12" s="29">
        <v>6</v>
      </c>
      <c r="B12" s="1" t="s">
        <v>190</v>
      </c>
      <c r="C12" s="39" t="s">
        <v>37</v>
      </c>
      <c r="D12" s="39" t="s">
        <v>38</v>
      </c>
      <c r="E12" s="40">
        <f t="shared" si="0"/>
        <v>10</v>
      </c>
      <c r="F12" s="27">
        <v>32</v>
      </c>
      <c r="G12" s="28">
        <v>41</v>
      </c>
      <c r="H12" s="42">
        <f t="shared" si="1"/>
        <v>1961</v>
      </c>
      <c r="I12" s="46">
        <f t="shared" si="2"/>
        <v>1811</v>
      </c>
      <c r="J12" s="46">
        <f t="shared" si="3"/>
        <v>10</v>
      </c>
    </row>
    <row r="13" spans="1:10" s="26" customFormat="1" ht="24" customHeight="1">
      <c r="A13" s="25">
        <v>7</v>
      </c>
      <c r="B13" s="1" t="s">
        <v>11</v>
      </c>
      <c r="C13" s="39" t="s">
        <v>68</v>
      </c>
      <c r="D13" s="39" t="s">
        <v>147</v>
      </c>
      <c r="E13" s="40">
        <f t="shared" si="0"/>
        <v>11</v>
      </c>
      <c r="F13" s="27">
        <v>34</v>
      </c>
      <c r="G13" s="28">
        <v>33</v>
      </c>
      <c r="H13" s="42">
        <f t="shared" si="1"/>
        <v>2073</v>
      </c>
      <c r="I13" s="46">
        <f t="shared" si="2"/>
        <v>1893</v>
      </c>
      <c r="J13" s="46">
        <f t="shared" si="3"/>
        <v>11</v>
      </c>
    </row>
    <row r="14" spans="1:10" ht="24" customHeight="1" thickBot="1">
      <c r="A14" s="25">
        <v>4</v>
      </c>
      <c r="B14" s="1" t="s">
        <v>25</v>
      </c>
      <c r="C14" s="39" t="s">
        <v>97</v>
      </c>
      <c r="D14" s="39" t="s">
        <v>113</v>
      </c>
      <c r="E14" s="41">
        <f t="shared" si="0"/>
        <v>12</v>
      </c>
      <c r="F14" s="23">
        <v>36</v>
      </c>
      <c r="G14" s="24">
        <v>19</v>
      </c>
      <c r="H14" s="43">
        <f t="shared" si="1"/>
        <v>2179</v>
      </c>
      <c r="I14" s="46">
        <f t="shared" si="2"/>
        <v>2089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12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153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1</v>
      </c>
      <c r="B3" s="1" t="s">
        <v>25</v>
      </c>
      <c r="C3" s="39" t="s">
        <v>47</v>
      </c>
      <c r="D3" s="39" t="s">
        <v>114</v>
      </c>
      <c r="E3" s="30">
        <f aca="true" t="shared" si="0" ref="E3:E14">RANK(H3,$H$3:$H$14,1)</f>
        <v>1</v>
      </c>
      <c r="F3" s="49">
        <v>33</v>
      </c>
      <c r="G3" s="50">
        <v>29</v>
      </c>
      <c r="H3" s="33">
        <f aca="true" t="shared" si="1" ref="H3:H14">F3*60+G3</f>
        <v>2009</v>
      </c>
      <c r="I3" s="46">
        <f aca="true" t="shared" si="2" ref="I3:I14">H3-((A3-1)*30)</f>
        <v>2009</v>
      </c>
      <c r="J3" s="46">
        <f aca="true" t="shared" si="3" ref="J3:J14">RANK(I3,$I$3:$I$14,1)</f>
        <v>1</v>
      </c>
    </row>
    <row r="4" spans="1:10" s="26" customFormat="1" ht="24" customHeight="1">
      <c r="A4" s="25">
        <v>4</v>
      </c>
      <c r="B4" s="1" t="s">
        <v>2</v>
      </c>
      <c r="C4" s="39" t="s">
        <v>107</v>
      </c>
      <c r="D4" s="39" t="s">
        <v>152</v>
      </c>
      <c r="E4" s="40">
        <f t="shared" si="0"/>
        <v>2</v>
      </c>
      <c r="F4" s="27">
        <v>35</v>
      </c>
      <c r="G4" s="28">
        <v>27</v>
      </c>
      <c r="H4" s="42">
        <f t="shared" si="1"/>
        <v>2127</v>
      </c>
      <c r="I4" s="46">
        <f t="shared" si="2"/>
        <v>2037</v>
      </c>
      <c r="J4" s="46">
        <f t="shared" si="3"/>
        <v>5</v>
      </c>
    </row>
    <row r="5" spans="1:10" s="26" customFormat="1" ht="24" customHeight="1">
      <c r="A5" s="25">
        <v>5</v>
      </c>
      <c r="B5" s="1" t="s">
        <v>1</v>
      </c>
      <c r="C5" s="39" t="s">
        <v>59</v>
      </c>
      <c r="D5" s="39" t="s">
        <v>60</v>
      </c>
      <c r="E5" s="40">
        <f t="shared" si="0"/>
        <v>3</v>
      </c>
      <c r="F5" s="27">
        <v>35</v>
      </c>
      <c r="G5" s="28">
        <v>30</v>
      </c>
      <c r="H5" s="42">
        <f t="shared" si="1"/>
        <v>2130</v>
      </c>
      <c r="I5" s="46">
        <f t="shared" si="2"/>
        <v>2010</v>
      </c>
      <c r="J5" s="46">
        <f t="shared" si="3"/>
        <v>2</v>
      </c>
    </row>
    <row r="6" spans="1:10" s="26" customFormat="1" ht="24" customHeight="1">
      <c r="A6" s="29">
        <v>6</v>
      </c>
      <c r="B6" s="1" t="s">
        <v>24</v>
      </c>
      <c r="C6" s="39" t="s">
        <v>66</v>
      </c>
      <c r="D6" s="39" t="s">
        <v>67</v>
      </c>
      <c r="E6" s="40">
        <f t="shared" si="0"/>
        <v>4</v>
      </c>
      <c r="F6" s="27">
        <v>37</v>
      </c>
      <c r="G6" s="28">
        <v>17</v>
      </c>
      <c r="H6" s="42">
        <f t="shared" si="1"/>
        <v>2237</v>
      </c>
      <c r="I6" s="46">
        <f t="shared" si="2"/>
        <v>2087</v>
      </c>
      <c r="J6" s="46">
        <f t="shared" si="3"/>
        <v>6</v>
      </c>
    </row>
    <row r="7" spans="1:10" s="26" customFormat="1" ht="24" customHeight="1">
      <c r="A7" s="25">
        <v>9</v>
      </c>
      <c r="B7" s="1" t="s">
        <v>26</v>
      </c>
      <c r="C7" s="39" t="s">
        <v>76</v>
      </c>
      <c r="D7" s="39" t="s">
        <v>77</v>
      </c>
      <c r="E7" s="40">
        <f t="shared" si="0"/>
        <v>5</v>
      </c>
      <c r="F7" s="27">
        <v>37</v>
      </c>
      <c r="G7" s="28">
        <v>36</v>
      </c>
      <c r="H7" s="42">
        <f t="shared" si="1"/>
        <v>2256</v>
      </c>
      <c r="I7" s="46">
        <f t="shared" si="2"/>
        <v>2016</v>
      </c>
      <c r="J7" s="46">
        <f t="shared" si="3"/>
        <v>3</v>
      </c>
    </row>
    <row r="8" spans="1:10" s="26" customFormat="1" ht="24" customHeight="1">
      <c r="A8" s="25">
        <v>12</v>
      </c>
      <c r="B8" s="1" t="s">
        <v>5</v>
      </c>
      <c r="C8" s="39" t="s">
        <v>125</v>
      </c>
      <c r="D8" s="39" t="s">
        <v>79</v>
      </c>
      <c r="E8" s="40">
        <f t="shared" si="0"/>
        <v>6</v>
      </c>
      <c r="F8" s="27">
        <v>39</v>
      </c>
      <c r="G8" s="28">
        <v>20</v>
      </c>
      <c r="H8" s="42">
        <f t="shared" si="1"/>
        <v>2360</v>
      </c>
      <c r="I8" s="46">
        <f t="shared" si="2"/>
        <v>2030</v>
      </c>
      <c r="J8" s="46">
        <f t="shared" si="3"/>
        <v>4</v>
      </c>
    </row>
    <row r="9" spans="1:10" s="26" customFormat="1" ht="24" customHeight="1">
      <c r="A9" s="29">
        <v>7</v>
      </c>
      <c r="B9" s="1" t="s">
        <v>3</v>
      </c>
      <c r="C9" s="39" t="s">
        <v>100</v>
      </c>
      <c r="D9" s="39" t="s">
        <v>151</v>
      </c>
      <c r="E9" s="40">
        <f t="shared" si="0"/>
        <v>7</v>
      </c>
      <c r="F9" s="27">
        <v>39</v>
      </c>
      <c r="G9" s="28">
        <v>57</v>
      </c>
      <c r="H9" s="42">
        <f t="shared" si="1"/>
        <v>2397</v>
      </c>
      <c r="I9" s="46">
        <f t="shared" si="2"/>
        <v>2217</v>
      </c>
      <c r="J9" s="46">
        <f t="shared" si="3"/>
        <v>7</v>
      </c>
    </row>
    <row r="10" spans="1:10" s="26" customFormat="1" ht="24" customHeight="1">
      <c r="A10" s="25">
        <v>10</v>
      </c>
      <c r="B10" s="1" t="s">
        <v>29</v>
      </c>
      <c r="C10" s="39" t="s">
        <v>41</v>
      </c>
      <c r="D10" s="39"/>
      <c r="E10" s="40">
        <f t="shared" si="0"/>
        <v>8</v>
      </c>
      <c r="F10" s="27">
        <v>41</v>
      </c>
      <c r="G10" s="28">
        <v>48</v>
      </c>
      <c r="H10" s="42">
        <f t="shared" si="1"/>
        <v>2508</v>
      </c>
      <c r="I10" s="46">
        <f t="shared" si="2"/>
        <v>2238</v>
      </c>
      <c r="J10" s="46">
        <f t="shared" si="3"/>
        <v>8</v>
      </c>
    </row>
    <row r="11" spans="1:10" s="26" customFormat="1" ht="24" customHeight="1">
      <c r="A11" s="25">
        <v>11</v>
      </c>
      <c r="B11" s="1" t="s">
        <v>4</v>
      </c>
      <c r="C11" s="39" t="s">
        <v>53</v>
      </c>
      <c r="D11" s="39" t="s">
        <v>62</v>
      </c>
      <c r="E11" s="40">
        <f t="shared" si="0"/>
        <v>9</v>
      </c>
      <c r="F11" s="27">
        <v>42</v>
      </c>
      <c r="G11" s="28">
        <v>25</v>
      </c>
      <c r="H11" s="42">
        <f t="shared" si="1"/>
        <v>2545</v>
      </c>
      <c r="I11" s="46">
        <f t="shared" si="2"/>
        <v>2245</v>
      </c>
      <c r="J11" s="46">
        <f t="shared" si="3"/>
        <v>9</v>
      </c>
    </row>
    <row r="12" spans="1:10" s="26" customFormat="1" ht="24" customHeight="1">
      <c r="A12" s="29">
        <v>2</v>
      </c>
      <c r="B12" s="1" t="s">
        <v>11</v>
      </c>
      <c r="C12" s="39"/>
      <c r="D12" s="39"/>
      <c r="E12" s="40">
        <f t="shared" si="0"/>
        <v>10</v>
      </c>
      <c r="F12" s="51">
        <v>42</v>
      </c>
      <c r="G12" s="52">
        <v>51</v>
      </c>
      <c r="H12" s="42">
        <f t="shared" si="1"/>
        <v>2571</v>
      </c>
      <c r="I12" s="46">
        <f t="shared" si="2"/>
        <v>2541</v>
      </c>
      <c r="J12" s="46">
        <f t="shared" si="3"/>
        <v>11</v>
      </c>
    </row>
    <row r="13" spans="1:10" s="26" customFormat="1" ht="24" customHeight="1">
      <c r="A13" s="25">
        <v>8</v>
      </c>
      <c r="B13" s="1" t="s">
        <v>10</v>
      </c>
      <c r="C13" s="39" t="s">
        <v>70</v>
      </c>
      <c r="D13" s="39" t="s">
        <v>109</v>
      </c>
      <c r="E13" s="40">
        <f t="shared" si="0"/>
        <v>11</v>
      </c>
      <c r="F13" s="44">
        <v>43</v>
      </c>
      <c r="G13" s="45">
        <v>0</v>
      </c>
      <c r="H13" s="42">
        <f t="shared" si="1"/>
        <v>2580</v>
      </c>
      <c r="I13" s="46">
        <f t="shared" si="2"/>
        <v>2370</v>
      </c>
      <c r="J13" s="46">
        <f t="shared" si="3"/>
        <v>10</v>
      </c>
    </row>
    <row r="14" spans="1:10" ht="24" customHeight="1" thickBot="1">
      <c r="A14" s="25">
        <v>3</v>
      </c>
      <c r="B14" s="1" t="s">
        <v>190</v>
      </c>
      <c r="C14" s="39" t="s">
        <v>82</v>
      </c>
      <c r="D14" s="39" t="s">
        <v>83</v>
      </c>
      <c r="E14" s="41">
        <f t="shared" si="0"/>
        <v>12</v>
      </c>
      <c r="F14" s="47">
        <v>44</v>
      </c>
      <c r="G14" s="48"/>
      <c r="H14" s="43">
        <f t="shared" si="1"/>
        <v>2640</v>
      </c>
      <c r="I14" s="46">
        <f t="shared" si="2"/>
        <v>2580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14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D4" sqref="D4"/>
    </sheetView>
  </sheetViews>
  <sheetFormatPr defaultColWidth="9.140625" defaultRowHeight="12.75"/>
  <cols>
    <col min="1" max="1" width="1.57421875" style="53" customWidth="1"/>
    <col min="2" max="2" width="4.421875" style="54" customWidth="1"/>
    <col min="3" max="3" width="5.8515625" style="54" customWidth="1"/>
    <col min="4" max="6" width="39.7109375" style="53" customWidth="1"/>
    <col min="7" max="16384" width="9.140625" style="53" customWidth="1"/>
  </cols>
  <sheetData>
    <row r="1" ht="6" customHeight="1" thickBot="1"/>
    <row r="2" spans="2:5" s="109" customFormat="1" ht="18.75" thickBot="1">
      <c r="B2" s="105" t="s">
        <v>195</v>
      </c>
      <c r="C2" s="106"/>
      <c r="D2" s="107"/>
      <c r="E2" s="108"/>
    </row>
    <row r="3" spans="2:5" s="109" customFormat="1" ht="18.75" thickBot="1">
      <c r="B3" s="113" t="s">
        <v>194</v>
      </c>
      <c r="C3" s="114"/>
      <c r="D3" s="115">
        <v>1</v>
      </c>
      <c r="E3" s="110"/>
    </row>
    <row r="4" spans="1:5" s="109" customFormat="1" ht="8.25" customHeight="1">
      <c r="A4" s="110"/>
      <c r="B4" s="110"/>
      <c r="C4" s="110"/>
      <c r="D4" s="110"/>
      <c r="E4" s="110"/>
    </row>
    <row r="5" ht="18.75" thickBot="1">
      <c r="B5" s="75" t="s">
        <v>192</v>
      </c>
    </row>
    <row r="6" spans="2:6" s="55" customFormat="1" ht="16.5" thickBot="1">
      <c r="B6" s="111" t="s">
        <v>179</v>
      </c>
      <c r="C6" s="112"/>
      <c r="D6" s="76">
        <v>1</v>
      </c>
      <c r="E6" s="76">
        <v>2</v>
      </c>
      <c r="F6" s="86">
        <v>3</v>
      </c>
    </row>
    <row r="7" spans="2:6" ht="15.75">
      <c r="B7" s="71">
        <v>1</v>
      </c>
      <c r="C7" s="73"/>
      <c r="D7" s="77" t="str">
        <f>IF(Choice=1,"Klaus Mueller / Jane Nicolson","Muscats II")</f>
        <v>Klaus Mueller / Jane Nicolson</v>
      </c>
      <c r="E7" s="95" t="str">
        <f>IF(Choice=1,"Michiel van Aken / Paola Hoek","Dubai Surcats")</f>
        <v>Michiel van Aken / Paola Hoek</v>
      </c>
      <c r="F7" s="87" t="str">
        <f>IF(Choice=1,"Frans and Daan Tettero","WildCats")</f>
        <v>Frans and Daan Tettero</v>
      </c>
    </row>
    <row r="8" spans="2:6" ht="15.75">
      <c r="B8" s="71">
        <v>2</v>
      </c>
      <c r="C8" s="73"/>
      <c r="D8" s="78" t="str">
        <f>IF(Choice=1,"Robbert Nieuwenhuijs / Roos van der Giessen","Dayaks")</f>
        <v>Robbert Nieuwenhuijs / Roos van der Giessen</v>
      </c>
      <c r="E8" s="96" t="str">
        <f>IF(Choice=1,"Victoria Grainger / Steve","DCats")</f>
        <v>Victoria Grainger / Steve</v>
      </c>
      <c r="F8" s="88" t="str">
        <f>IF(Choice=1,"Tony and Paul Henri van Thiel","Surfin Turtles")</f>
        <v>Tony and Paul Henri van Thiel</v>
      </c>
    </row>
    <row r="9" spans="2:6" ht="15.75">
      <c r="B9" s="71">
        <v>3</v>
      </c>
      <c r="C9" s="73"/>
      <c r="D9" s="79" t="str">
        <f>IF(Choice=1,"Bernard G. / Gordon Coy","Surfin Turtles")</f>
        <v>Bernard G. / Gordon Coy</v>
      </c>
      <c r="E9" s="96" t="str">
        <f>IF(Choice=1,"Dave Clark / Afra al Habsi","DCats")</f>
        <v>Dave Clark / Afra al Habsi</v>
      </c>
      <c r="F9" s="89" t="str">
        <f>IF(Choice=1,"Mike Clark / Christine Mackay","Muscats II")</f>
        <v>Mike Clark / Christine Mackay</v>
      </c>
    </row>
    <row r="10" spans="2:6" ht="15.75">
      <c r="B10" s="71">
        <v>4</v>
      </c>
      <c r="C10" s="73"/>
      <c r="D10" s="78" t="str">
        <f>IF(Choice=1,"Volker Vahrenkamp / Mike Kramer","Dayaks")</f>
        <v>Volker Vahrenkamp / Mike Kramer</v>
      </c>
      <c r="E10" s="79" t="str">
        <f>IF(Choice=1,"Bob and Judy Gardham","Surfin Turtles")</f>
        <v>Bob and Judy Gardham</v>
      </c>
      <c r="F10" s="90" t="str">
        <f>IF(Choice=1,"Apollo Kok / Anne Marie Nieuwenhuijs","Dayats")</f>
        <v>Apollo Kok / Anne Marie Nieuwenhuijs</v>
      </c>
    </row>
    <row r="11" spans="2:6" ht="15.75">
      <c r="B11" s="71">
        <v>5</v>
      </c>
      <c r="C11" s="73" t="s">
        <v>184</v>
      </c>
      <c r="D11" s="79" t="str">
        <f>IF(Choice=1,"Chuck Heller / Liesbeth de Wit","Surfin Turtles")</f>
        <v>Chuck Heller / Liesbeth de Wit</v>
      </c>
      <c r="E11" s="96" t="str">
        <f>IF(Choice=1,"Victoria Grainger / Steve","DCats")</f>
        <v>Victoria Grainger / Steve</v>
      </c>
      <c r="F11" s="91" t="str">
        <f>IF(Choice=1,"Michiel van Aken / Paola Hoek","Dubai Surcats")</f>
        <v>Michiel van Aken / Paola Hoek</v>
      </c>
    </row>
    <row r="12" spans="2:6" ht="15.75">
      <c r="B12" s="71">
        <v>6</v>
      </c>
      <c r="C12" s="73"/>
      <c r="D12" s="78" t="str">
        <f>IF(Choice=1,"Robbert Nieuwenhuijs / Roos van der Giessen","Dayaks")</f>
        <v>Robbert Nieuwenhuijs / Roos van der Giessen</v>
      </c>
      <c r="E12" s="96" t="str">
        <f>IF(Choice=1,"Dave Clark / Afra al Habsi","DCats")</f>
        <v>Dave Clark / Afra al Habsi</v>
      </c>
      <c r="F12" s="88" t="str">
        <f>IF(Choice=1,"Tony and Paul Henri van Thiel","Surfin Turtles")</f>
        <v>Tony and Paul Henri van Thiel</v>
      </c>
    </row>
    <row r="13" spans="2:6" ht="15.75">
      <c r="B13" s="71">
        <v>7</v>
      </c>
      <c r="C13" s="73"/>
      <c r="D13" s="80" t="str">
        <f>IF(Choice=1,"Roger / Sarah","Castaways")</f>
        <v>Roger / Sarah</v>
      </c>
      <c r="E13" s="84" t="str">
        <f>IF(Choice=1,"Klaus Mueller / Jane Nicolson","Muscats II")</f>
        <v>Klaus Mueller / Jane Nicolson</v>
      </c>
      <c r="F13" s="88" t="str">
        <f>IF(Choice=1,"Bernard G. / Gordon Coy","Surfin Turtles")</f>
        <v>Bernard G. / Gordon Coy</v>
      </c>
    </row>
    <row r="14" spans="2:6" ht="15.75">
      <c r="B14" s="71">
        <v>8</v>
      </c>
      <c r="C14" s="73"/>
      <c r="D14" s="81" t="str">
        <f>IF(Choice=1,"Douwe Sickler / Ineke","Giants")</f>
        <v>Douwe Sickler / Ineke</v>
      </c>
      <c r="E14" s="96" t="str">
        <f>IF(Choice=1,"Victoria Grainger / Steve","DCats")</f>
        <v>Victoria Grainger / Steve</v>
      </c>
      <c r="F14" s="90" t="str">
        <f>IF(Choice=1,"Maarten vd Giessen / Anne Marie Nieuwenhuijs","Dayats")</f>
        <v>Maarten vd Giessen / Anne Marie Nieuwenhuijs</v>
      </c>
    </row>
    <row r="15" spans="2:6" ht="15.75">
      <c r="B15" s="71">
        <v>9</v>
      </c>
      <c r="C15" s="73"/>
      <c r="D15" s="82" t="str">
        <f>IF(Choice=1,"Apollo Kok / Inge van den Berg","Dayats")</f>
        <v>Apollo Kok / Inge van den Berg</v>
      </c>
      <c r="E15" s="96" t="str">
        <f>IF(Choice=1,"Dave Clark / Jutta Whitly","DCats")</f>
        <v>Dave Clark / Jutta Whitly</v>
      </c>
      <c r="F15" s="89" t="str">
        <f>IF(Choice=1,"Mike Clark / Christine Mackay","Muscats II")</f>
        <v>Mike Clark / Christine Mackay</v>
      </c>
    </row>
    <row r="16" spans="2:6" ht="15.75">
      <c r="B16" s="71">
        <v>10</v>
      </c>
      <c r="C16" s="73"/>
      <c r="D16" s="79" t="str">
        <f>IF(Choice=1,"Tony and Paul Henri van Thiel","Surfin Turtles")</f>
        <v>Tony and Paul Henri van Thiel</v>
      </c>
      <c r="E16" s="78" t="str">
        <f>IF(Choice=1,"Joe Cumming / Kirsten Bennett","Dayaks")</f>
        <v>Joe Cumming / Kirsten Bennett</v>
      </c>
      <c r="F16" s="89" t="str">
        <f>IF(Choice=1,"Klaus Mueller / Jane Nicolson","Muscats II")</f>
        <v>Klaus Mueller / Jane Nicolson</v>
      </c>
    </row>
    <row r="17" spans="2:6" ht="15.75">
      <c r="B17" s="71">
        <v>11</v>
      </c>
      <c r="C17" s="73"/>
      <c r="D17" s="83" t="str">
        <f>IF(Choice=1,"Torstein Smenes / Mike Mansell","NCL")</f>
        <v>Torstein Smenes / Mike Mansell</v>
      </c>
      <c r="E17" s="84" t="str">
        <f>IF(Choice=1,"Stephen Rice / Lucy Ambrose","Muscats II")</f>
        <v>Stephen Rice / Lucy Ambrose</v>
      </c>
      <c r="F17" s="92" t="str">
        <f>IF(Choice=1,"Victoria Grainger / Steve","DCats")</f>
        <v>Victoria Grainger / Steve</v>
      </c>
    </row>
    <row r="18" spans="2:6" ht="15.75">
      <c r="B18" s="71">
        <v>12</v>
      </c>
      <c r="C18" s="73" t="s">
        <v>184</v>
      </c>
      <c r="D18" s="78" t="str">
        <f>IF(Choice=1,"Volker Vahrenkamp / Mike Kramer","Dayaks")</f>
        <v>Volker Vahrenkamp / Mike Kramer</v>
      </c>
      <c r="E18" s="79" t="str">
        <f>IF(Choice=1,"Bob and Judy Gardham","Surfin Turtles")</f>
        <v>Bob and Judy Gardham</v>
      </c>
      <c r="F18" s="92" t="str">
        <f>IF(Choice=1,"Dave Clark / Jutta Whitly","DCats")</f>
        <v>Dave Clark / Jutta Whitly</v>
      </c>
    </row>
    <row r="19" spans="2:6" ht="15.75">
      <c r="B19" s="71">
        <v>13</v>
      </c>
      <c r="C19" s="73"/>
      <c r="D19" s="84" t="str">
        <f>IF(Choice=1,"Klaus Mueller / Jane Nicolson","Muscats II")</f>
        <v>Klaus Mueller / Jane Nicolson</v>
      </c>
      <c r="E19" s="78" t="str">
        <f>IF(Choice=1,"Frank van Beek / Sabine Vahrenkamp","Dayaks")</f>
        <v>Frank van Beek / Sabine Vahrenkamp</v>
      </c>
      <c r="F19" s="93" t="str">
        <f>IF(Choice=1,"Douwe Sickler / Ineke","Giants")</f>
        <v>Douwe Sickler / Ineke</v>
      </c>
    </row>
    <row r="20" spans="2:6" ht="16.5" thickBot="1">
      <c r="B20" s="72">
        <v>14</v>
      </c>
      <c r="C20" s="74"/>
      <c r="D20" s="85" t="str">
        <f>IF(Choice=1,"Angus and Karen Mackay","Muscats I")</f>
        <v>Angus and Karen Mackay</v>
      </c>
      <c r="E20" s="97" t="str">
        <f>IF(Choice=1,"Joe Cumming / Kirsten Bennett","Dayaks")</f>
        <v>Joe Cumming / Kirsten Bennett</v>
      </c>
      <c r="F20" s="94" t="str">
        <f>IF(Choice=1,"Stephen Rice / Lucy Ambrose","Muscats II")</f>
        <v>Stephen Rice / Lucy Ambrose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5.7109375" style="0" customWidth="1"/>
    <col min="6" max="7" width="7.7109375" style="0" customWidth="1"/>
    <col min="8" max="8" width="10.7109375" style="0" customWidth="1"/>
  </cols>
  <sheetData>
    <row r="1" spans="1:8" ht="36" customHeight="1">
      <c r="A1" s="12" t="s">
        <v>8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12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ht="24" customHeight="1" thickTop="1">
      <c r="A3" s="7">
        <v>4</v>
      </c>
      <c r="B3" s="14" t="s">
        <v>7</v>
      </c>
      <c r="C3" s="39" t="s">
        <v>51</v>
      </c>
      <c r="D3" s="39" t="s">
        <v>52</v>
      </c>
      <c r="E3" s="30">
        <f aca="true" t="shared" si="0" ref="E3:E14">RANK(H3,$H$3:$H$14,1)</f>
        <v>1</v>
      </c>
      <c r="F3" s="16">
        <v>38</v>
      </c>
      <c r="G3" s="17">
        <v>34</v>
      </c>
      <c r="H3" s="33">
        <f aca="true" t="shared" si="1" ref="H3:H14">F3*60+G3</f>
        <v>2314</v>
      </c>
      <c r="I3" s="46">
        <f aca="true" t="shared" si="2" ref="I3:I14">H3-((A3-1)*30)</f>
        <v>2224</v>
      </c>
      <c r="J3" s="46">
        <f aca="true" t="shared" si="3" ref="J3:J14">RANK(I3,$I$3:$I$14,1)</f>
        <v>1</v>
      </c>
    </row>
    <row r="4" spans="1:10" ht="24" customHeight="1">
      <c r="A4" s="8">
        <v>6</v>
      </c>
      <c r="B4" s="15" t="s">
        <v>21</v>
      </c>
      <c r="C4" s="39" t="s">
        <v>84</v>
      </c>
      <c r="D4" s="39" t="s">
        <v>158</v>
      </c>
      <c r="E4" s="31">
        <f t="shared" si="0"/>
        <v>2</v>
      </c>
      <c r="F4" s="18">
        <v>39</v>
      </c>
      <c r="G4" s="19">
        <v>48</v>
      </c>
      <c r="H4" s="34">
        <f t="shared" si="1"/>
        <v>2388</v>
      </c>
      <c r="I4" s="46">
        <f t="shared" si="2"/>
        <v>2238</v>
      </c>
      <c r="J4" s="46">
        <f t="shared" si="3"/>
        <v>2</v>
      </c>
    </row>
    <row r="5" spans="1:10" ht="24" customHeight="1">
      <c r="A5" s="8">
        <v>7</v>
      </c>
      <c r="B5" s="15" t="s">
        <v>11</v>
      </c>
      <c r="C5" s="39" t="s">
        <v>154</v>
      </c>
      <c r="D5" s="39" t="s">
        <v>155</v>
      </c>
      <c r="E5" s="31">
        <f t="shared" si="0"/>
        <v>3</v>
      </c>
      <c r="F5" s="18">
        <v>42</v>
      </c>
      <c r="G5" s="19">
        <v>13</v>
      </c>
      <c r="H5" s="34">
        <f t="shared" si="1"/>
        <v>2533</v>
      </c>
      <c r="I5" s="46">
        <f t="shared" si="2"/>
        <v>2353</v>
      </c>
      <c r="J5" s="46">
        <f t="shared" si="3"/>
        <v>3</v>
      </c>
    </row>
    <row r="6" spans="1:10" ht="24" customHeight="1">
      <c r="A6" s="8">
        <v>9</v>
      </c>
      <c r="B6" s="15" t="s">
        <v>2</v>
      </c>
      <c r="C6" s="39" t="s">
        <v>92</v>
      </c>
      <c r="D6" s="39" t="s">
        <v>93</v>
      </c>
      <c r="E6" s="31">
        <f t="shared" si="0"/>
        <v>4</v>
      </c>
      <c r="F6" s="18">
        <v>43</v>
      </c>
      <c r="G6" s="19">
        <v>24</v>
      </c>
      <c r="H6" s="34">
        <f t="shared" si="1"/>
        <v>2604</v>
      </c>
      <c r="I6" s="46">
        <f t="shared" si="2"/>
        <v>2364</v>
      </c>
      <c r="J6" s="46">
        <f t="shared" si="3"/>
        <v>4</v>
      </c>
    </row>
    <row r="7" spans="1:10" ht="24" customHeight="1">
      <c r="A7" s="8">
        <v>5</v>
      </c>
      <c r="B7" s="15" t="s">
        <v>5</v>
      </c>
      <c r="C7" s="39" t="s">
        <v>125</v>
      </c>
      <c r="D7" s="39" t="s">
        <v>78</v>
      </c>
      <c r="E7" s="31">
        <f t="shared" si="0"/>
        <v>5</v>
      </c>
      <c r="F7" s="18">
        <v>43</v>
      </c>
      <c r="G7" s="19">
        <v>45</v>
      </c>
      <c r="H7" s="34">
        <f t="shared" si="1"/>
        <v>2625</v>
      </c>
      <c r="I7" s="46">
        <f t="shared" si="2"/>
        <v>2505</v>
      </c>
      <c r="J7" s="46">
        <f t="shared" si="3"/>
        <v>5</v>
      </c>
    </row>
    <row r="8" spans="1:10" ht="24" customHeight="1">
      <c r="A8" s="8">
        <v>3</v>
      </c>
      <c r="B8" s="15" t="s">
        <v>3</v>
      </c>
      <c r="C8" s="39" t="s">
        <v>127</v>
      </c>
      <c r="D8" s="39" t="s">
        <v>159</v>
      </c>
      <c r="E8" s="31">
        <f t="shared" si="0"/>
        <v>6</v>
      </c>
      <c r="F8" s="18">
        <v>43</v>
      </c>
      <c r="G8" s="19">
        <v>51</v>
      </c>
      <c r="H8" s="34">
        <f t="shared" si="1"/>
        <v>2631</v>
      </c>
      <c r="I8" s="46">
        <f t="shared" si="2"/>
        <v>2571</v>
      </c>
      <c r="J8" s="46">
        <f t="shared" si="3"/>
        <v>9</v>
      </c>
    </row>
    <row r="9" spans="1:10" ht="24" customHeight="1">
      <c r="A9" s="8">
        <v>8</v>
      </c>
      <c r="B9" s="15" t="s">
        <v>4</v>
      </c>
      <c r="C9" s="39" t="s">
        <v>105</v>
      </c>
      <c r="D9" s="39" t="s">
        <v>138</v>
      </c>
      <c r="E9" s="31">
        <f t="shared" si="0"/>
        <v>7</v>
      </c>
      <c r="F9" s="18">
        <v>45</v>
      </c>
      <c r="G9" s="19">
        <v>20</v>
      </c>
      <c r="H9" s="34">
        <f t="shared" si="1"/>
        <v>2720</v>
      </c>
      <c r="I9" s="46">
        <f t="shared" si="2"/>
        <v>2510</v>
      </c>
      <c r="J9" s="46">
        <f t="shared" si="3"/>
        <v>6</v>
      </c>
    </row>
    <row r="10" spans="1:10" ht="24" customHeight="1">
      <c r="A10" s="8">
        <v>10</v>
      </c>
      <c r="B10" s="15" t="s">
        <v>6</v>
      </c>
      <c r="C10" s="39" t="s">
        <v>72</v>
      </c>
      <c r="D10" s="39" t="s">
        <v>71</v>
      </c>
      <c r="E10" s="31">
        <f t="shared" si="0"/>
        <v>8</v>
      </c>
      <c r="F10" s="18">
        <v>47</v>
      </c>
      <c r="G10" s="19">
        <v>17</v>
      </c>
      <c r="H10" s="34">
        <f t="shared" si="1"/>
        <v>2837</v>
      </c>
      <c r="I10" s="46">
        <f t="shared" si="2"/>
        <v>2567</v>
      </c>
      <c r="J10" s="46">
        <f t="shared" si="3"/>
        <v>7</v>
      </c>
    </row>
    <row r="11" spans="1:10" ht="24" customHeight="1">
      <c r="A11" s="8">
        <v>11</v>
      </c>
      <c r="B11" s="15" t="s">
        <v>1</v>
      </c>
      <c r="C11" s="39" t="s">
        <v>102</v>
      </c>
      <c r="D11" s="39" t="s">
        <v>103</v>
      </c>
      <c r="E11" s="31">
        <f t="shared" si="0"/>
        <v>9</v>
      </c>
      <c r="F11" s="18">
        <v>47</v>
      </c>
      <c r="G11" s="19">
        <v>48</v>
      </c>
      <c r="H11" s="34">
        <f t="shared" si="1"/>
        <v>2868</v>
      </c>
      <c r="I11" s="46">
        <f t="shared" si="2"/>
        <v>2568</v>
      </c>
      <c r="J11" s="46">
        <f t="shared" si="3"/>
        <v>8</v>
      </c>
    </row>
    <row r="12" spans="1:10" ht="24" customHeight="1">
      <c r="A12" s="8">
        <v>2</v>
      </c>
      <c r="B12" s="15" t="s">
        <v>10</v>
      </c>
      <c r="C12" s="39" t="s">
        <v>156</v>
      </c>
      <c r="D12" s="39" t="s">
        <v>118</v>
      </c>
      <c r="E12" s="31">
        <f t="shared" si="0"/>
        <v>10</v>
      </c>
      <c r="F12" s="18">
        <v>48</v>
      </c>
      <c r="G12" s="19">
        <v>40</v>
      </c>
      <c r="H12" s="34">
        <f t="shared" si="1"/>
        <v>2920</v>
      </c>
      <c r="I12" s="46">
        <f t="shared" si="2"/>
        <v>2890</v>
      </c>
      <c r="J12" s="46">
        <f t="shared" si="3"/>
        <v>10</v>
      </c>
    </row>
    <row r="13" spans="1:10" ht="24" customHeight="1">
      <c r="A13" s="8">
        <v>1</v>
      </c>
      <c r="B13" s="1" t="s">
        <v>190</v>
      </c>
      <c r="C13" s="39" t="s">
        <v>37</v>
      </c>
      <c r="D13" s="39" t="s">
        <v>83</v>
      </c>
      <c r="E13" s="31">
        <f t="shared" si="0"/>
        <v>11</v>
      </c>
      <c r="F13" s="18">
        <v>53</v>
      </c>
      <c r="G13" s="19">
        <v>28</v>
      </c>
      <c r="H13" s="34">
        <f t="shared" si="1"/>
        <v>3208</v>
      </c>
      <c r="I13" s="46">
        <f t="shared" si="2"/>
        <v>3208</v>
      </c>
      <c r="J13" s="46">
        <f t="shared" si="3"/>
        <v>11</v>
      </c>
    </row>
    <row r="14" spans="1:10" ht="24" customHeight="1" thickBot="1">
      <c r="A14" s="9">
        <v>12</v>
      </c>
      <c r="B14" s="1" t="s">
        <v>20</v>
      </c>
      <c r="C14" s="39" t="s">
        <v>115</v>
      </c>
      <c r="D14" s="39" t="s">
        <v>157</v>
      </c>
      <c r="E14" s="32">
        <f t="shared" si="0"/>
        <v>12</v>
      </c>
      <c r="F14" s="56">
        <v>60</v>
      </c>
      <c r="G14" s="57">
        <v>0</v>
      </c>
      <c r="H14" s="35">
        <f t="shared" si="1"/>
        <v>3600</v>
      </c>
      <c r="I14" s="46">
        <f t="shared" si="2"/>
        <v>3270</v>
      </c>
      <c r="J14" s="46">
        <f t="shared" si="3"/>
        <v>12</v>
      </c>
    </row>
    <row r="15" ht="15.75" thickTop="1">
      <c r="B15" s="2"/>
    </row>
  </sheetData>
  <sheetProtection/>
  <protectedRanges>
    <protectedRange sqref="B3:B12 B14" name="Range 1_1_1"/>
    <protectedRange sqref="C3:D13" name="Range 1_1_1_1"/>
    <protectedRange sqref="B13" name="Range 1_1_1_2"/>
  </protectedRanges>
  <printOptions horizontalCentered="1"/>
  <pageMargins left="0.18" right="0.18" top="0.75" bottom="0.17" header="0.3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9" ht="36" customHeight="1">
      <c r="A1" s="12" t="s">
        <v>30</v>
      </c>
      <c r="B1" s="22"/>
      <c r="C1" s="10"/>
      <c r="D1" s="10"/>
      <c r="E1" s="12" t="s">
        <v>9</v>
      </c>
      <c r="F1" s="11"/>
      <c r="G1" s="11"/>
      <c r="H1" s="21"/>
      <c r="I1" s="5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1</v>
      </c>
      <c r="B3" s="1" t="s">
        <v>24</v>
      </c>
      <c r="C3" s="39" t="s">
        <v>66</v>
      </c>
      <c r="D3" s="39" t="s">
        <v>67</v>
      </c>
      <c r="E3" s="30">
        <f aca="true" t="shared" si="0" ref="E3:E14">RANK(H3,$H$3:$H$14,1)</f>
        <v>1</v>
      </c>
      <c r="F3" s="16">
        <v>44</v>
      </c>
      <c r="G3" s="17">
        <v>54</v>
      </c>
      <c r="H3" s="33">
        <f aca="true" t="shared" si="1" ref="H3:H14">F3*60+G3</f>
        <v>2694</v>
      </c>
      <c r="I3" s="46">
        <f aca="true" t="shared" si="2" ref="I3:I14">H3-((A3-1)*30)</f>
        <v>2694</v>
      </c>
      <c r="J3" s="46">
        <f aca="true" t="shared" si="3" ref="J3:J14">RANK(I3,$I$3:$I$14,1)</f>
        <v>2</v>
      </c>
    </row>
    <row r="4" spans="1:10" s="26" customFormat="1" ht="24" customHeight="1">
      <c r="A4" s="25">
        <v>4</v>
      </c>
      <c r="B4" s="1" t="s">
        <v>1</v>
      </c>
      <c r="C4" s="39" t="s">
        <v>163</v>
      </c>
      <c r="D4" s="39" t="s">
        <v>123</v>
      </c>
      <c r="E4" s="40">
        <f t="shared" si="0"/>
        <v>2</v>
      </c>
      <c r="F4" s="27">
        <v>46</v>
      </c>
      <c r="G4" s="28">
        <v>5</v>
      </c>
      <c r="H4" s="42">
        <f t="shared" si="1"/>
        <v>2765</v>
      </c>
      <c r="I4" s="46">
        <f t="shared" si="2"/>
        <v>2675</v>
      </c>
      <c r="J4" s="46">
        <f t="shared" si="3"/>
        <v>1</v>
      </c>
    </row>
    <row r="5" spans="1:10" s="26" customFormat="1" ht="24" customHeight="1">
      <c r="A5" s="25">
        <v>9</v>
      </c>
      <c r="B5" s="1" t="s">
        <v>2</v>
      </c>
      <c r="C5" s="39" t="s">
        <v>107</v>
      </c>
      <c r="D5" s="39" t="s">
        <v>152</v>
      </c>
      <c r="E5" s="40">
        <f t="shared" si="0"/>
        <v>3</v>
      </c>
      <c r="F5" s="27">
        <v>49</v>
      </c>
      <c r="G5" s="28">
        <v>39</v>
      </c>
      <c r="H5" s="42">
        <f t="shared" si="1"/>
        <v>2979</v>
      </c>
      <c r="I5" s="46">
        <f t="shared" si="2"/>
        <v>2739</v>
      </c>
      <c r="J5" s="46">
        <f t="shared" si="3"/>
        <v>3</v>
      </c>
    </row>
    <row r="6" spans="1:10" s="26" customFormat="1" ht="24" customHeight="1">
      <c r="A6" s="25">
        <v>10</v>
      </c>
      <c r="B6" s="1" t="s">
        <v>11</v>
      </c>
      <c r="C6" s="39" t="s">
        <v>137</v>
      </c>
      <c r="D6" s="39" t="s">
        <v>161</v>
      </c>
      <c r="E6" s="40">
        <f t="shared" si="0"/>
        <v>4</v>
      </c>
      <c r="F6" s="27">
        <v>52</v>
      </c>
      <c r="G6" s="28">
        <v>45</v>
      </c>
      <c r="H6" s="42">
        <f t="shared" si="1"/>
        <v>3165</v>
      </c>
      <c r="I6" s="46">
        <f t="shared" si="2"/>
        <v>2895</v>
      </c>
      <c r="J6" s="46">
        <f t="shared" si="3"/>
        <v>4</v>
      </c>
    </row>
    <row r="7" spans="1:10" s="26" customFormat="1" ht="24" customHeight="1">
      <c r="A7" s="25">
        <v>12</v>
      </c>
      <c r="B7" s="1" t="s">
        <v>26</v>
      </c>
      <c r="C7" s="39" t="s">
        <v>76</v>
      </c>
      <c r="D7" s="39" t="s">
        <v>77</v>
      </c>
      <c r="E7" s="40">
        <f t="shared" si="0"/>
        <v>5</v>
      </c>
      <c r="F7" s="27">
        <v>55</v>
      </c>
      <c r="G7" s="28">
        <v>21</v>
      </c>
      <c r="H7" s="42">
        <f t="shared" si="1"/>
        <v>3321</v>
      </c>
      <c r="I7" s="46">
        <f t="shared" si="2"/>
        <v>2991</v>
      </c>
      <c r="J7" s="46">
        <f t="shared" si="3"/>
        <v>5</v>
      </c>
    </row>
    <row r="8" spans="1:10" s="26" customFormat="1" ht="24" customHeight="1">
      <c r="A8" s="25">
        <v>3</v>
      </c>
      <c r="B8" s="1" t="s">
        <v>10</v>
      </c>
      <c r="C8" s="39" t="s">
        <v>57</v>
      </c>
      <c r="D8" s="39" t="s">
        <v>162</v>
      </c>
      <c r="E8" s="40">
        <f t="shared" si="0"/>
        <v>6</v>
      </c>
      <c r="F8" s="27">
        <v>55</v>
      </c>
      <c r="G8" s="28">
        <v>42</v>
      </c>
      <c r="H8" s="42">
        <f t="shared" si="1"/>
        <v>3342</v>
      </c>
      <c r="I8" s="46">
        <f t="shared" si="2"/>
        <v>3282</v>
      </c>
      <c r="J8" s="46">
        <f t="shared" si="3"/>
        <v>9</v>
      </c>
    </row>
    <row r="9" spans="1:10" s="26" customFormat="1" ht="24" customHeight="1">
      <c r="A9" s="25">
        <v>7</v>
      </c>
      <c r="B9" s="1" t="s">
        <v>3</v>
      </c>
      <c r="C9" s="39" t="s">
        <v>43</v>
      </c>
      <c r="D9" s="39" t="s">
        <v>167</v>
      </c>
      <c r="E9" s="40">
        <f t="shared" si="0"/>
        <v>7</v>
      </c>
      <c r="F9" s="27">
        <v>55</v>
      </c>
      <c r="G9" s="28">
        <v>49</v>
      </c>
      <c r="H9" s="42">
        <f t="shared" si="1"/>
        <v>3349</v>
      </c>
      <c r="I9" s="46">
        <f t="shared" si="2"/>
        <v>3169</v>
      </c>
      <c r="J9" s="46">
        <f t="shared" si="3"/>
        <v>7</v>
      </c>
    </row>
    <row r="10" spans="1:10" s="26" customFormat="1" ht="24" customHeight="1">
      <c r="A10" s="25">
        <v>11</v>
      </c>
      <c r="B10" s="1" t="s">
        <v>21</v>
      </c>
      <c r="C10" s="39" t="s">
        <v>165</v>
      </c>
      <c r="D10" s="39" t="s">
        <v>166</v>
      </c>
      <c r="E10" s="40">
        <f t="shared" si="0"/>
        <v>8</v>
      </c>
      <c r="F10" s="27">
        <v>57</v>
      </c>
      <c r="G10" s="28">
        <v>17</v>
      </c>
      <c r="H10" s="42">
        <f t="shared" si="1"/>
        <v>3437</v>
      </c>
      <c r="I10" s="46">
        <f t="shared" si="2"/>
        <v>3137</v>
      </c>
      <c r="J10" s="46">
        <f t="shared" si="3"/>
        <v>6</v>
      </c>
    </row>
    <row r="11" spans="1:10" s="26" customFormat="1" ht="24" customHeight="1">
      <c r="A11" s="25">
        <v>8</v>
      </c>
      <c r="B11" s="1" t="s">
        <v>5</v>
      </c>
      <c r="C11" s="39" t="s">
        <v>79</v>
      </c>
      <c r="D11" s="39" t="s">
        <v>99</v>
      </c>
      <c r="E11" s="40">
        <f t="shared" si="0"/>
        <v>9</v>
      </c>
      <c r="F11" s="27">
        <v>57</v>
      </c>
      <c r="G11" s="28">
        <v>38</v>
      </c>
      <c r="H11" s="42">
        <f t="shared" si="1"/>
        <v>3458</v>
      </c>
      <c r="I11" s="46">
        <f t="shared" si="2"/>
        <v>3248</v>
      </c>
      <c r="J11" s="46">
        <f t="shared" si="3"/>
        <v>8</v>
      </c>
    </row>
    <row r="12" spans="1:10" s="26" customFormat="1" ht="24" customHeight="1">
      <c r="A12" s="25">
        <v>6</v>
      </c>
      <c r="B12" s="1" t="s">
        <v>4</v>
      </c>
      <c r="C12" s="39" t="s">
        <v>112</v>
      </c>
      <c r="D12" s="39" t="s">
        <v>164</v>
      </c>
      <c r="E12" s="40">
        <f t="shared" si="0"/>
        <v>10</v>
      </c>
      <c r="F12" s="27">
        <v>57</v>
      </c>
      <c r="G12" s="28">
        <v>46</v>
      </c>
      <c r="H12" s="42">
        <f t="shared" si="1"/>
        <v>3466</v>
      </c>
      <c r="I12" s="46">
        <f t="shared" si="2"/>
        <v>3316</v>
      </c>
      <c r="J12" s="46">
        <f t="shared" si="3"/>
        <v>10</v>
      </c>
    </row>
    <row r="13" spans="1:10" s="26" customFormat="1" ht="24" customHeight="1">
      <c r="A13" s="25">
        <v>2</v>
      </c>
      <c r="B13" s="1" t="s">
        <v>190</v>
      </c>
      <c r="C13" s="39" t="s">
        <v>82</v>
      </c>
      <c r="D13" s="39" t="s">
        <v>160</v>
      </c>
      <c r="E13" s="40">
        <f t="shared" si="0"/>
        <v>11</v>
      </c>
      <c r="F13" s="44">
        <v>60</v>
      </c>
      <c r="G13" s="45">
        <v>0</v>
      </c>
      <c r="H13" s="42">
        <f t="shared" si="1"/>
        <v>3600</v>
      </c>
      <c r="I13" s="46">
        <f t="shared" si="2"/>
        <v>3570</v>
      </c>
      <c r="J13" s="46">
        <f t="shared" si="3"/>
        <v>12</v>
      </c>
    </row>
    <row r="14" spans="1:10" ht="24" customHeight="1" thickBot="1">
      <c r="A14" s="9">
        <v>5</v>
      </c>
      <c r="B14" s="1" t="s">
        <v>25</v>
      </c>
      <c r="C14" s="39" t="s">
        <v>113</v>
      </c>
      <c r="D14" s="39" t="s">
        <v>114</v>
      </c>
      <c r="E14" s="41">
        <f t="shared" si="0"/>
        <v>12</v>
      </c>
      <c r="F14" s="23">
        <v>60</v>
      </c>
      <c r="G14" s="24">
        <v>33</v>
      </c>
      <c r="H14" s="43">
        <f t="shared" si="1"/>
        <v>3633</v>
      </c>
      <c r="I14" s="46">
        <f t="shared" si="2"/>
        <v>3513</v>
      </c>
      <c r="J14" s="46">
        <f t="shared" si="3"/>
        <v>11</v>
      </c>
    </row>
    <row r="15" spans="2:4" ht="15.75" thickTop="1">
      <c r="B15" s="2"/>
      <c r="C15" s="2"/>
      <c r="D15" s="2"/>
    </row>
  </sheetData>
  <sheetProtection/>
  <protectedRanges>
    <protectedRange sqref="C3:D14 B3:B12 B14" name="Range 1_1_1"/>
    <protectedRange sqref="B13" name="Range 1_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31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5</v>
      </c>
      <c r="B3" s="1" t="s">
        <v>21</v>
      </c>
      <c r="C3" s="39" t="s">
        <v>80</v>
      </c>
      <c r="D3" s="39" t="s">
        <v>169</v>
      </c>
      <c r="E3" s="30">
        <f aca="true" t="shared" si="0" ref="E3:E14">RANK(H3,$H$3:$H$14,1)</f>
        <v>1</v>
      </c>
      <c r="F3" s="16">
        <v>40</v>
      </c>
      <c r="G3" s="17">
        <v>46</v>
      </c>
      <c r="H3" s="33">
        <f aca="true" t="shared" si="1" ref="H3:H14">F3*60+G3</f>
        <v>2446</v>
      </c>
      <c r="I3" s="46">
        <f aca="true" t="shared" si="2" ref="I3:I14">H3-((A3-1)*30)</f>
        <v>2326</v>
      </c>
      <c r="J3" s="46">
        <f aca="true" t="shared" si="3" ref="J3:J14">RANK(I3,$I$3:$I$14,1)</f>
        <v>4</v>
      </c>
    </row>
    <row r="4" spans="1:10" s="26" customFormat="1" ht="24" customHeight="1">
      <c r="A4" s="25">
        <v>8</v>
      </c>
      <c r="B4" s="1" t="s">
        <v>28</v>
      </c>
      <c r="C4" s="39" t="s">
        <v>94</v>
      </c>
      <c r="D4" s="39" t="s">
        <v>171</v>
      </c>
      <c r="E4" s="40">
        <f t="shared" si="0"/>
        <v>2</v>
      </c>
      <c r="F4" s="27">
        <v>42</v>
      </c>
      <c r="G4" s="28">
        <v>15</v>
      </c>
      <c r="H4" s="42">
        <f t="shared" si="1"/>
        <v>2535</v>
      </c>
      <c r="I4" s="46">
        <f t="shared" si="2"/>
        <v>2325</v>
      </c>
      <c r="J4" s="46">
        <f t="shared" si="3"/>
        <v>3</v>
      </c>
    </row>
    <row r="5" spans="1:10" s="26" customFormat="1" ht="24" customHeight="1">
      <c r="A5" s="25">
        <v>2</v>
      </c>
      <c r="B5" s="1" t="s">
        <v>27</v>
      </c>
      <c r="C5" s="39" t="s">
        <v>47</v>
      </c>
      <c r="D5" s="39" t="s">
        <v>97</v>
      </c>
      <c r="E5" s="40">
        <f t="shared" si="0"/>
        <v>3</v>
      </c>
      <c r="F5" s="27">
        <v>42</v>
      </c>
      <c r="G5" s="28">
        <v>30</v>
      </c>
      <c r="H5" s="42">
        <f t="shared" si="1"/>
        <v>2550</v>
      </c>
      <c r="I5" s="46">
        <f t="shared" si="2"/>
        <v>2520</v>
      </c>
      <c r="J5" s="46">
        <f t="shared" si="3"/>
        <v>7</v>
      </c>
    </row>
    <row r="6" spans="1:10" s="26" customFormat="1" ht="24" customHeight="1">
      <c r="A6" s="25">
        <v>6</v>
      </c>
      <c r="B6" s="1" t="s">
        <v>3</v>
      </c>
      <c r="C6" s="39" t="s">
        <v>145</v>
      </c>
      <c r="D6" s="39" t="s">
        <v>170</v>
      </c>
      <c r="E6" s="40">
        <f t="shared" si="0"/>
        <v>4</v>
      </c>
      <c r="F6" s="27">
        <v>42</v>
      </c>
      <c r="G6" s="28">
        <v>42</v>
      </c>
      <c r="H6" s="42">
        <f t="shared" si="1"/>
        <v>2562</v>
      </c>
      <c r="I6" s="46">
        <f t="shared" si="2"/>
        <v>2412</v>
      </c>
      <c r="J6" s="46">
        <f t="shared" si="3"/>
        <v>6</v>
      </c>
    </row>
    <row r="7" spans="1:10" s="26" customFormat="1" ht="24" customHeight="1">
      <c r="A7" s="29">
        <v>10</v>
      </c>
      <c r="B7" s="1" t="s">
        <v>2</v>
      </c>
      <c r="C7" s="39" t="s">
        <v>55</v>
      </c>
      <c r="D7" s="39" t="s">
        <v>56</v>
      </c>
      <c r="E7" s="40">
        <f t="shared" si="0"/>
        <v>5</v>
      </c>
      <c r="F7" s="27">
        <v>43</v>
      </c>
      <c r="G7" s="28">
        <v>0</v>
      </c>
      <c r="H7" s="42">
        <f t="shared" si="1"/>
        <v>2580</v>
      </c>
      <c r="I7" s="46">
        <f t="shared" si="2"/>
        <v>2310</v>
      </c>
      <c r="J7" s="46">
        <f t="shared" si="3"/>
        <v>1</v>
      </c>
    </row>
    <row r="8" spans="1:10" s="26" customFormat="1" ht="24" customHeight="1">
      <c r="A8" s="25">
        <v>11</v>
      </c>
      <c r="B8" s="1" t="s">
        <v>1</v>
      </c>
      <c r="C8" s="39" t="s">
        <v>59</v>
      </c>
      <c r="D8" s="39" t="s">
        <v>60</v>
      </c>
      <c r="E8" s="40">
        <f t="shared" si="0"/>
        <v>6</v>
      </c>
      <c r="F8" s="27">
        <v>44</v>
      </c>
      <c r="G8" s="28">
        <v>0</v>
      </c>
      <c r="H8" s="42">
        <f t="shared" si="1"/>
        <v>2640</v>
      </c>
      <c r="I8" s="46">
        <f t="shared" si="2"/>
        <v>2340</v>
      </c>
      <c r="J8" s="46">
        <f t="shared" si="3"/>
        <v>5</v>
      </c>
    </row>
    <row r="9" spans="1:10" s="26" customFormat="1" ht="24" customHeight="1">
      <c r="A9" s="25">
        <v>12</v>
      </c>
      <c r="B9" s="1" t="s">
        <v>24</v>
      </c>
      <c r="C9" s="39" t="s">
        <v>104</v>
      </c>
      <c r="D9" s="39" t="s">
        <v>116</v>
      </c>
      <c r="E9" s="40">
        <f t="shared" si="0"/>
        <v>7</v>
      </c>
      <c r="F9" s="27">
        <v>44</v>
      </c>
      <c r="G9" s="28">
        <v>10</v>
      </c>
      <c r="H9" s="42">
        <f t="shared" si="1"/>
        <v>2650</v>
      </c>
      <c r="I9" s="46">
        <f t="shared" si="2"/>
        <v>2320</v>
      </c>
      <c r="J9" s="46">
        <f t="shared" si="3"/>
        <v>2</v>
      </c>
    </row>
    <row r="10" spans="1:10" s="26" customFormat="1" ht="24" customHeight="1">
      <c r="A10" s="25">
        <v>1</v>
      </c>
      <c r="B10" s="1" t="s">
        <v>190</v>
      </c>
      <c r="C10" s="39" t="s">
        <v>86</v>
      </c>
      <c r="D10" s="39" t="s">
        <v>87</v>
      </c>
      <c r="E10" s="40">
        <f t="shared" si="0"/>
        <v>8</v>
      </c>
      <c r="F10" s="44">
        <v>44</v>
      </c>
      <c r="G10" s="45">
        <v>30</v>
      </c>
      <c r="H10" s="42">
        <f t="shared" si="1"/>
        <v>2670</v>
      </c>
      <c r="I10" s="46">
        <f t="shared" si="2"/>
        <v>2670</v>
      </c>
      <c r="J10" s="46">
        <f t="shared" si="3"/>
        <v>9</v>
      </c>
    </row>
    <row r="11" spans="1:10" s="26" customFormat="1" ht="24" customHeight="1">
      <c r="A11" s="29">
        <v>7</v>
      </c>
      <c r="B11" s="1" t="s">
        <v>10</v>
      </c>
      <c r="C11" s="39" t="s">
        <v>168</v>
      </c>
      <c r="D11" s="39" t="s">
        <v>58</v>
      </c>
      <c r="E11" s="40">
        <f t="shared" si="0"/>
        <v>9</v>
      </c>
      <c r="F11" s="44">
        <v>45</v>
      </c>
      <c r="G11" s="45">
        <v>0</v>
      </c>
      <c r="H11" s="42">
        <f t="shared" si="1"/>
        <v>2700</v>
      </c>
      <c r="I11" s="46">
        <f t="shared" si="2"/>
        <v>2520</v>
      </c>
      <c r="J11" s="46">
        <f t="shared" si="3"/>
        <v>7</v>
      </c>
    </row>
    <row r="12" spans="1:10" s="26" customFormat="1" ht="24" customHeight="1">
      <c r="A12" s="25">
        <v>4</v>
      </c>
      <c r="B12" s="1" t="s">
        <v>5</v>
      </c>
      <c r="C12" s="39" t="s">
        <v>45</v>
      </c>
      <c r="D12" s="39" t="s">
        <v>46</v>
      </c>
      <c r="E12" s="40">
        <f t="shared" si="0"/>
        <v>10</v>
      </c>
      <c r="F12" s="27">
        <v>46</v>
      </c>
      <c r="G12" s="28">
        <v>7</v>
      </c>
      <c r="H12" s="42">
        <f t="shared" si="1"/>
        <v>2767</v>
      </c>
      <c r="I12" s="46">
        <f t="shared" si="2"/>
        <v>2677</v>
      </c>
      <c r="J12" s="46">
        <f t="shared" si="3"/>
        <v>10</v>
      </c>
    </row>
    <row r="13" spans="1:10" s="26" customFormat="1" ht="24" customHeight="1">
      <c r="A13" s="25">
        <v>3</v>
      </c>
      <c r="B13" s="1" t="s">
        <v>4</v>
      </c>
      <c r="C13" s="39" t="s">
        <v>53</v>
      </c>
      <c r="D13" s="39" t="s">
        <v>54</v>
      </c>
      <c r="E13" s="40">
        <f t="shared" si="0"/>
        <v>11</v>
      </c>
      <c r="F13" s="27">
        <v>46</v>
      </c>
      <c r="G13" s="28">
        <v>52</v>
      </c>
      <c r="H13" s="42">
        <f t="shared" si="1"/>
        <v>2812</v>
      </c>
      <c r="I13" s="46">
        <f t="shared" si="2"/>
        <v>2752</v>
      </c>
      <c r="J13" s="46">
        <f t="shared" si="3"/>
        <v>11</v>
      </c>
    </row>
    <row r="14" spans="1:10" ht="24" customHeight="1" thickBot="1">
      <c r="A14" s="25">
        <v>9</v>
      </c>
      <c r="B14" s="1" t="s">
        <v>11</v>
      </c>
      <c r="C14" s="39" t="s">
        <v>172</v>
      </c>
      <c r="D14" s="39" t="s">
        <v>147</v>
      </c>
      <c r="E14" s="41">
        <f t="shared" si="0"/>
        <v>12</v>
      </c>
      <c r="F14" s="47">
        <v>50</v>
      </c>
      <c r="G14" s="48">
        <v>0</v>
      </c>
      <c r="H14" s="43">
        <f t="shared" si="1"/>
        <v>3000</v>
      </c>
      <c r="I14" s="46">
        <f t="shared" si="2"/>
        <v>2760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10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32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2</v>
      </c>
      <c r="B3" s="1" t="s">
        <v>4</v>
      </c>
      <c r="C3" s="39" t="s">
        <v>105</v>
      </c>
      <c r="D3" s="39" t="s">
        <v>63</v>
      </c>
      <c r="E3" s="30">
        <f aca="true" t="shared" si="0" ref="E3:E14">RANK(H3,$H$3:$H$14,1)</f>
        <v>1</v>
      </c>
      <c r="F3" s="16">
        <v>31</v>
      </c>
      <c r="G3" s="17">
        <v>37</v>
      </c>
      <c r="H3" s="33">
        <f aca="true" t="shared" si="1" ref="H3:H14">F3*60+G3</f>
        <v>1897</v>
      </c>
      <c r="I3" s="46">
        <f aca="true" t="shared" si="2" ref="I3:I14">H3-((A3-1)*30)</f>
        <v>1867</v>
      </c>
      <c r="J3" s="46">
        <f aca="true" t="shared" si="3" ref="J3:J14">RANK(I3,$I$3:$I$14,1)</f>
        <v>3</v>
      </c>
    </row>
    <row r="4" spans="1:10" s="26" customFormat="1" ht="24" customHeight="1">
      <c r="A4" s="25">
        <v>3</v>
      </c>
      <c r="B4" s="1" t="s">
        <v>5</v>
      </c>
      <c r="C4" s="39" t="s">
        <v>98</v>
      </c>
      <c r="D4" s="39" t="s">
        <v>174</v>
      </c>
      <c r="E4" s="40">
        <f t="shared" si="0"/>
        <v>2</v>
      </c>
      <c r="F4" s="27">
        <v>33</v>
      </c>
      <c r="G4" s="28">
        <v>12</v>
      </c>
      <c r="H4" s="42">
        <f t="shared" si="1"/>
        <v>1992</v>
      </c>
      <c r="I4" s="46">
        <f t="shared" si="2"/>
        <v>1932</v>
      </c>
      <c r="J4" s="46">
        <f t="shared" si="3"/>
        <v>5</v>
      </c>
    </row>
    <row r="5" spans="1:10" s="26" customFormat="1" ht="24" customHeight="1">
      <c r="A5" s="25">
        <v>7</v>
      </c>
      <c r="B5" s="1" t="s">
        <v>1</v>
      </c>
      <c r="C5" s="39" t="s">
        <v>64</v>
      </c>
      <c r="D5" s="39" t="s">
        <v>65</v>
      </c>
      <c r="E5" s="40">
        <f t="shared" si="0"/>
        <v>3</v>
      </c>
      <c r="F5" s="27">
        <v>33</v>
      </c>
      <c r="G5" s="28">
        <v>51</v>
      </c>
      <c r="H5" s="42">
        <f t="shared" si="1"/>
        <v>2031</v>
      </c>
      <c r="I5" s="46">
        <f t="shared" si="2"/>
        <v>1851</v>
      </c>
      <c r="J5" s="46">
        <f t="shared" si="3"/>
        <v>1</v>
      </c>
    </row>
    <row r="6" spans="1:10" s="26" customFormat="1" ht="24" customHeight="1">
      <c r="A6" s="25">
        <v>8</v>
      </c>
      <c r="B6" s="1" t="s">
        <v>2</v>
      </c>
      <c r="C6" s="39" t="s">
        <v>73</v>
      </c>
      <c r="D6" s="39" t="s">
        <v>143</v>
      </c>
      <c r="E6" s="40">
        <f t="shared" si="0"/>
        <v>4</v>
      </c>
      <c r="F6" s="27">
        <v>34</v>
      </c>
      <c r="G6" s="28">
        <v>25</v>
      </c>
      <c r="H6" s="42">
        <f t="shared" si="1"/>
        <v>2065</v>
      </c>
      <c r="I6" s="46">
        <f t="shared" si="2"/>
        <v>1855</v>
      </c>
      <c r="J6" s="46">
        <f t="shared" si="3"/>
        <v>2</v>
      </c>
    </row>
    <row r="7" spans="1:10" s="26" customFormat="1" ht="24" customHeight="1">
      <c r="A7" s="29">
        <v>4</v>
      </c>
      <c r="B7" s="1" t="s">
        <v>10</v>
      </c>
      <c r="C7" s="39" t="s">
        <v>175</v>
      </c>
      <c r="D7" s="39" t="s">
        <v>149</v>
      </c>
      <c r="E7" s="40">
        <f t="shared" si="0"/>
        <v>5</v>
      </c>
      <c r="F7" s="27">
        <v>35</v>
      </c>
      <c r="G7" s="28">
        <v>3</v>
      </c>
      <c r="H7" s="42">
        <f t="shared" si="1"/>
        <v>2103</v>
      </c>
      <c r="I7" s="46">
        <f t="shared" si="2"/>
        <v>2013</v>
      </c>
      <c r="J7" s="46">
        <f t="shared" si="3"/>
        <v>7</v>
      </c>
    </row>
    <row r="8" spans="1:10" s="26" customFormat="1" ht="24" customHeight="1">
      <c r="A8" s="25">
        <v>5</v>
      </c>
      <c r="B8" s="1" t="s">
        <v>190</v>
      </c>
      <c r="C8" s="39" t="s">
        <v>37</v>
      </c>
      <c r="D8" s="39" t="s">
        <v>83</v>
      </c>
      <c r="E8" s="40">
        <f t="shared" si="0"/>
        <v>6</v>
      </c>
      <c r="F8" s="27">
        <v>36</v>
      </c>
      <c r="G8" s="28">
        <v>24</v>
      </c>
      <c r="H8" s="42">
        <f t="shared" si="1"/>
        <v>2184</v>
      </c>
      <c r="I8" s="46">
        <f t="shared" si="2"/>
        <v>2064</v>
      </c>
      <c r="J8" s="46">
        <f t="shared" si="3"/>
        <v>9</v>
      </c>
    </row>
    <row r="9" spans="1:10" s="26" customFormat="1" ht="24" customHeight="1">
      <c r="A9" s="25">
        <v>11</v>
      </c>
      <c r="B9" s="1" t="s">
        <v>26</v>
      </c>
      <c r="C9" s="39" t="s">
        <v>51</v>
      </c>
      <c r="D9" s="39" t="s">
        <v>52</v>
      </c>
      <c r="E9" s="40">
        <f t="shared" si="0"/>
        <v>7</v>
      </c>
      <c r="F9" s="27">
        <v>36</v>
      </c>
      <c r="G9" s="28">
        <v>37</v>
      </c>
      <c r="H9" s="42">
        <f t="shared" si="1"/>
        <v>2197</v>
      </c>
      <c r="I9" s="46">
        <f t="shared" si="2"/>
        <v>1897</v>
      </c>
      <c r="J9" s="46">
        <f t="shared" si="3"/>
        <v>4</v>
      </c>
    </row>
    <row r="10" spans="1:10" s="26" customFormat="1" ht="24" customHeight="1">
      <c r="A10" s="25">
        <v>6</v>
      </c>
      <c r="B10" s="1" t="s">
        <v>24</v>
      </c>
      <c r="C10" s="39" t="s">
        <v>115</v>
      </c>
      <c r="D10" s="39" t="s">
        <v>157</v>
      </c>
      <c r="E10" s="40">
        <f t="shared" si="0"/>
        <v>8</v>
      </c>
      <c r="F10" s="27">
        <v>36</v>
      </c>
      <c r="G10" s="28">
        <v>53</v>
      </c>
      <c r="H10" s="42">
        <f t="shared" si="1"/>
        <v>2213</v>
      </c>
      <c r="I10" s="46">
        <f t="shared" si="2"/>
        <v>2063</v>
      </c>
      <c r="J10" s="46">
        <f t="shared" si="3"/>
        <v>8</v>
      </c>
    </row>
    <row r="11" spans="1:10" s="26" customFormat="1" ht="24" customHeight="1">
      <c r="A11" s="29">
        <v>12</v>
      </c>
      <c r="B11" s="1" t="s">
        <v>29</v>
      </c>
      <c r="C11" s="39" t="s">
        <v>41</v>
      </c>
      <c r="D11" s="39" t="s">
        <v>178</v>
      </c>
      <c r="E11" s="40">
        <f t="shared" si="0"/>
        <v>9</v>
      </c>
      <c r="F11" s="27">
        <v>38</v>
      </c>
      <c r="G11" s="28">
        <v>55</v>
      </c>
      <c r="H11" s="42">
        <f t="shared" si="1"/>
        <v>2335</v>
      </c>
      <c r="I11" s="46">
        <f t="shared" si="2"/>
        <v>2005</v>
      </c>
      <c r="J11" s="46">
        <f t="shared" si="3"/>
        <v>6</v>
      </c>
    </row>
    <row r="12" spans="1:10" s="26" customFormat="1" ht="24" customHeight="1">
      <c r="A12" s="25">
        <v>1</v>
      </c>
      <c r="B12" s="1" t="s">
        <v>11</v>
      </c>
      <c r="C12" s="39" t="s">
        <v>68</v>
      </c>
      <c r="D12" s="39" t="s">
        <v>173</v>
      </c>
      <c r="E12" s="40">
        <f t="shared" si="0"/>
        <v>10</v>
      </c>
      <c r="F12" s="27">
        <v>39</v>
      </c>
      <c r="G12" s="28">
        <v>10</v>
      </c>
      <c r="H12" s="42">
        <f t="shared" si="1"/>
        <v>2350</v>
      </c>
      <c r="I12" s="46">
        <f t="shared" si="2"/>
        <v>2350</v>
      </c>
      <c r="J12" s="46">
        <f t="shared" si="3"/>
        <v>11</v>
      </c>
    </row>
    <row r="13" spans="1:10" s="26" customFormat="1" ht="24" customHeight="1">
      <c r="A13" s="25">
        <v>9</v>
      </c>
      <c r="B13" s="1" t="s">
        <v>3</v>
      </c>
      <c r="C13" s="39" t="s">
        <v>100</v>
      </c>
      <c r="D13" s="39" t="s">
        <v>176</v>
      </c>
      <c r="E13" s="40">
        <f t="shared" si="0"/>
        <v>11</v>
      </c>
      <c r="F13" s="27">
        <v>40</v>
      </c>
      <c r="G13" s="28">
        <v>41</v>
      </c>
      <c r="H13" s="42">
        <f t="shared" si="1"/>
        <v>2441</v>
      </c>
      <c r="I13" s="46">
        <f t="shared" si="2"/>
        <v>2201</v>
      </c>
      <c r="J13" s="46">
        <f t="shared" si="3"/>
        <v>10</v>
      </c>
    </row>
    <row r="14" spans="1:10" ht="24" customHeight="1" thickBot="1">
      <c r="A14" s="25">
        <v>10</v>
      </c>
      <c r="B14" s="1" t="s">
        <v>25</v>
      </c>
      <c r="C14" s="39" t="s">
        <v>72</v>
      </c>
      <c r="D14" s="39" t="s">
        <v>177</v>
      </c>
      <c r="E14" s="41">
        <f t="shared" si="0"/>
        <v>12</v>
      </c>
      <c r="F14" s="23">
        <v>60</v>
      </c>
      <c r="G14" s="24">
        <v>0</v>
      </c>
      <c r="H14" s="43">
        <f t="shared" si="1"/>
        <v>3600</v>
      </c>
      <c r="I14" s="46">
        <f t="shared" si="2"/>
        <v>3330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8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574218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33</v>
      </c>
      <c r="B1" s="22"/>
      <c r="C1" s="10" t="s">
        <v>34</v>
      </c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4</v>
      </c>
      <c r="B3" s="1" t="s">
        <v>29</v>
      </c>
      <c r="C3" s="39" t="s">
        <v>84</v>
      </c>
      <c r="D3" s="39" t="s">
        <v>158</v>
      </c>
      <c r="E3" s="30">
        <f aca="true" t="shared" si="0" ref="E3:E14">RANK(H3,$H$3:$H$14,1)</f>
        <v>1</v>
      </c>
      <c r="F3" s="16">
        <v>84</v>
      </c>
      <c r="G3" s="17">
        <v>8</v>
      </c>
      <c r="H3" s="33">
        <f aca="true" t="shared" si="1" ref="H3:H14">F3*60+G3</f>
        <v>5048</v>
      </c>
      <c r="I3" s="46">
        <f aca="true" t="shared" si="2" ref="I3:I14">H3-((A3-1)*30)</f>
        <v>4958</v>
      </c>
      <c r="J3" s="46">
        <f aca="true" t="shared" si="3" ref="J3:J14">RANK(I3,$I$3:$I$14,1)</f>
        <v>3</v>
      </c>
    </row>
    <row r="4" spans="1:10" s="26" customFormat="1" ht="24" customHeight="1">
      <c r="A4" s="25">
        <v>5</v>
      </c>
      <c r="B4" s="1" t="s">
        <v>24</v>
      </c>
      <c r="C4" s="39" t="s">
        <v>66</v>
      </c>
      <c r="D4" s="39" t="s">
        <v>181</v>
      </c>
      <c r="E4" s="40">
        <f t="shared" si="0"/>
        <v>2</v>
      </c>
      <c r="F4" s="27">
        <v>84</v>
      </c>
      <c r="G4" s="28">
        <v>18</v>
      </c>
      <c r="H4" s="42">
        <f t="shared" si="1"/>
        <v>5058</v>
      </c>
      <c r="I4" s="46">
        <f t="shared" si="2"/>
        <v>4938</v>
      </c>
      <c r="J4" s="46">
        <f t="shared" si="3"/>
        <v>2</v>
      </c>
    </row>
    <row r="5" spans="1:10" s="26" customFormat="1" ht="24" customHeight="1">
      <c r="A5" s="25">
        <v>3</v>
      </c>
      <c r="B5" s="1" t="s">
        <v>11</v>
      </c>
      <c r="C5" s="39" t="s">
        <v>154</v>
      </c>
      <c r="D5" s="39" t="s">
        <v>155</v>
      </c>
      <c r="E5" s="40">
        <f t="shared" si="0"/>
        <v>3</v>
      </c>
      <c r="F5" s="27">
        <v>85</v>
      </c>
      <c r="G5" s="28">
        <v>36</v>
      </c>
      <c r="H5" s="42">
        <f t="shared" si="1"/>
        <v>5136</v>
      </c>
      <c r="I5" s="46">
        <f t="shared" si="2"/>
        <v>5076</v>
      </c>
      <c r="J5" s="46">
        <f t="shared" si="3"/>
        <v>7</v>
      </c>
    </row>
    <row r="6" spans="1:10" s="26" customFormat="1" ht="24" customHeight="1">
      <c r="A6" s="29">
        <v>9</v>
      </c>
      <c r="B6" s="1" t="s">
        <v>2</v>
      </c>
      <c r="C6" s="39" t="s">
        <v>92</v>
      </c>
      <c r="D6" s="39" t="s">
        <v>93</v>
      </c>
      <c r="E6" s="40">
        <f t="shared" si="0"/>
        <v>4</v>
      </c>
      <c r="F6" s="27">
        <v>86</v>
      </c>
      <c r="G6" s="28">
        <v>15</v>
      </c>
      <c r="H6" s="42">
        <f t="shared" si="1"/>
        <v>5175</v>
      </c>
      <c r="I6" s="46">
        <f t="shared" si="2"/>
        <v>4935</v>
      </c>
      <c r="J6" s="46">
        <f t="shared" si="3"/>
        <v>1</v>
      </c>
    </row>
    <row r="7" spans="1:10" s="26" customFormat="1" ht="24" customHeight="1">
      <c r="A7" s="25">
        <v>6</v>
      </c>
      <c r="B7" s="1" t="s">
        <v>26</v>
      </c>
      <c r="C7" s="39" t="s">
        <v>76</v>
      </c>
      <c r="D7" s="39" t="s">
        <v>77</v>
      </c>
      <c r="E7" s="40">
        <f t="shared" si="0"/>
        <v>5</v>
      </c>
      <c r="F7" s="27">
        <v>86</v>
      </c>
      <c r="G7" s="28">
        <v>20</v>
      </c>
      <c r="H7" s="42">
        <f t="shared" si="1"/>
        <v>5180</v>
      </c>
      <c r="I7" s="46">
        <f t="shared" si="2"/>
        <v>5030</v>
      </c>
      <c r="J7" s="46">
        <f t="shared" si="3"/>
        <v>5</v>
      </c>
    </row>
    <row r="8" spans="1:10" s="26" customFormat="1" ht="24" customHeight="1">
      <c r="A8" s="25">
        <v>2</v>
      </c>
      <c r="B8" s="1" t="s">
        <v>3</v>
      </c>
      <c r="C8" s="39" t="s">
        <v>110</v>
      </c>
      <c r="D8" s="39" t="s">
        <v>180</v>
      </c>
      <c r="E8" s="40">
        <f t="shared" si="0"/>
        <v>6</v>
      </c>
      <c r="F8" s="27">
        <v>86</v>
      </c>
      <c r="G8" s="28">
        <v>31</v>
      </c>
      <c r="H8" s="42">
        <f t="shared" si="1"/>
        <v>5191</v>
      </c>
      <c r="I8" s="46">
        <f t="shared" si="2"/>
        <v>5161</v>
      </c>
      <c r="J8" s="46">
        <f t="shared" si="3"/>
        <v>9</v>
      </c>
    </row>
    <row r="9" spans="1:10" s="26" customFormat="1" ht="24" customHeight="1">
      <c r="A9" s="29">
        <v>12</v>
      </c>
      <c r="B9" s="1" t="s">
        <v>4</v>
      </c>
      <c r="C9" s="39" t="s">
        <v>62</v>
      </c>
      <c r="D9" s="39" t="s">
        <v>138</v>
      </c>
      <c r="E9" s="40">
        <f t="shared" si="0"/>
        <v>7</v>
      </c>
      <c r="F9" s="27">
        <v>88</v>
      </c>
      <c r="G9" s="28">
        <v>49</v>
      </c>
      <c r="H9" s="42">
        <f t="shared" si="1"/>
        <v>5329</v>
      </c>
      <c r="I9" s="46">
        <f t="shared" si="2"/>
        <v>4999</v>
      </c>
      <c r="J9" s="46">
        <f t="shared" si="3"/>
        <v>4</v>
      </c>
    </row>
    <row r="10" spans="1:10" s="26" customFormat="1" ht="24" customHeight="1">
      <c r="A10" s="25">
        <v>10</v>
      </c>
      <c r="B10" s="1" t="s">
        <v>1</v>
      </c>
      <c r="C10" s="39" t="s">
        <v>102</v>
      </c>
      <c r="D10" s="39" t="s">
        <v>103</v>
      </c>
      <c r="E10" s="40">
        <f t="shared" si="0"/>
        <v>8</v>
      </c>
      <c r="F10" s="27">
        <v>88</v>
      </c>
      <c r="G10" s="28">
        <v>51</v>
      </c>
      <c r="H10" s="42">
        <f t="shared" si="1"/>
        <v>5331</v>
      </c>
      <c r="I10" s="46">
        <f t="shared" si="2"/>
        <v>5061</v>
      </c>
      <c r="J10" s="46">
        <f t="shared" si="3"/>
        <v>6</v>
      </c>
    </row>
    <row r="11" spans="1:10" s="26" customFormat="1" ht="24" customHeight="1">
      <c r="A11" s="25">
        <v>8</v>
      </c>
      <c r="B11" s="1" t="s">
        <v>10</v>
      </c>
      <c r="C11" s="39" t="s">
        <v>124</v>
      </c>
      <c r="D11" s="39" t="s">
        <v>183</v>
      </c>
      <c r="E11" s="40">
        <f t="shared" si="0"/>
        <v>9</v>
      </c>
      <c r="F11" s="27">
        <v>90</v>
      </c>
      <c r="G11" s="28">
        <v>3</v>
      </c>
      <c r="H11" s="42">
        <f t="shared" si="1"/>
        <v>5403</v>
      </c>
      <c r="I11" s="46">
        <f t="shared" si="2"/>
        <v>5193</v>
      </c>
      <c r="J11" s="46">
        <f t="shared" si="3"/>
        <v>10</v>
      </c>
    </row>
    <row r="12" spans="1:10" s="26" customFormat="1" ht="24" customHeight="1">
      <c r="A12" s="29">
        <v>11</v>
      </c>
      <c r="B12" s="1" t="s">
        <v>5</v>
      </c>
      <c r="C12" s="39" t="s">
        <v>125</v>
      </c>
      <c r="D12" s="39" t="s">
        <v>78</v>
      </c>
      <c r="E12" s="40">
        <f t="shared" si="0"/>
        <v>10</v>
      </c>
      <c r="F12" s="27">
        <v>90</v>
      </c>
      <c r="G12" s="28">
        <v>9</v>
      </c>
      <c r="H12" s="42">
        <f t="shared" si="1"/>
        <v>5409</v>
      </c>
      <c r="I12" s="46">
        <f t="shared" si="2"/>
        <v>5109</v>
      </c>
      <c r="J12" s="46">
        <f t="shared" si="3"/>
        <v>8</v>
      </c>
    </row>
    <row r="13" spans="1:10" s="26" customFormat="1" ht="24" customHeight="1">
      <c r="A13" s="25">
        <v>1</v>
      </c>
      <c r="B13" s="1" t="s">
        <v>6</v>
      </c>
      <c r="C13" s="39" t="s">
        <v>71</v>
      </c>
      <c r="D13" s="39" t="s">
        <v>113</v>
      </c>
      <c r="E13" s="40">
        <f t="shared" si="0"/>
        <v>11</v>
      </c>
      <c r="F13" s="27">
        <v>91</v>
      </c>
      <c r="G13" s="28">
        <v>19</v>
      </c>
      <c r="H13" s="42">
        <f t="shared" si="1"/>
        <v>5479</v>
      </c>
      <c r="I13" s="46">
        <f t="shared" si="2"/>
        <v>5479</v>
      </c>
      <c r="J13" s="46">
        <f t="shared" si="3"/>
        <v>11</v>
      </c>
    </row>
    <row r="14" spans="1:10" ht="24" customHeight="1" thickBot="1">
      <c r="A14" s="25">
        <v>7</v>
      </c>
      <c r="B14" s="1" t="s">
        <v>190</v>
      </c>
      <c r="C14" s="39" t="s">
        <v>82</v>
      </c>
      <c r="D14" s="39" t="s">
        <v>182</v>
      </c>
      <c r="E14" s="41">
        <f t="shared" si="0"/>
        <v>12</v>
      </c>
      <c r="F14" s="23">
        <v>100</v>
      </c>
      <c r="G14" s="24">
        <v>0</v>
      </c>
      <c r="H14" s="43">
        <f t="shared" si="1"/>
        <v>6000</v>
      </c>
      <c r="I14" s="46">
        <f t="shared" si="2"/>
        <v>5820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14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35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5</v>
      </c>
      <c r="B3" s="1" t="s">
        <v>1</v>
      </c>
      <c r="C3" s="39" t="s">
        <v>122</v>
      </c>
      <c r="D3" s="39" t="s">
        <v>123</v>
      </c>
      <c r="E3" s="30">
        <f aca="true" t="shared" si="0" ref="E3:E14">RANK(H3,$H$3:$H$14,1)</f>
        <v>1</v>
      </c>
      <c r="F3" s="16">
        <v>51</v>
      </c>
      <c r="G3" s="17">
        <v>18</v>
      </c>
      <c r="H3" s="33">
        <f aca="true" t="shared" si="1" ref="H3:H14">F3*60+G3</f>
        <v>3078</v>
      </c>
      <c r="I3" s="46">
        <f aca="true" t="shared" si="2" ref="I3:I14">H3-((A3-1)*30)</f>
        <v>2958</v>
      </c>
      <c r="J3" s="46">
        <f aca="true" t="shared" si="3" ref="J3:J14">RANK(I3,$I$3:$I$14,1)</f>
        <v>1</v>
      </c>
    </row>
    <row r="4" spans="1:10" s="26" customFormat="1" ht="24" customHeight="1">
      <c r="A4" s="25">
        <v>4</v>
      </c>
      <c r="B4" s="1" t="s">
        <v>10</v>
      </c>
      <c r="C4" s="39" t="s">
        <v>91</v>
      </c>
      <c r="D4" s="39" t="s">
        <v>70</v>
      </c>
      <c r="E4" s="40">
        <f t="shared" si="0"/>
        <v>2</v>
      </c>
      <c r="F4" s="27">
        <v>52</v>
      </c>
      <c r="G4" s="28">
        <v>34</v>
      </c>
      <c r="H4" s="42">
        <f t="shared" si="1"/>
        <v>3154</v>
      </c>
      <c r="I4" s="46">
        <f t="shared" si="2"/>
        <v>3064</v>
      </c>
      <c r="J4" s="46">
        <f t="shared" si="3"/>
        <v>4</v>
      </c>
    </row>
    <row r="5" spans="1:10" s="26" customFormat="1" ht="24" customHeight="1">
      <c r="A5" s="25">
        <v>11</v>
      </c>
      <c r="B5" s="1" t="s">
        <v>24</v>
      </c>
      <c r="C5" s="39" t="s">
        <v>104</v>
      </c>
      <c r="D5" s="39" t="s">
        <v>116</v>
      </c>
      <c r="E5" s="40">
        <f t="shared" si="0"/>
        <v>3</v>
      </c>
      <c r="F5" s="27">
        <v>54</v>
      </c>
      <c r="G5" s="28">
        <v>53</v>
      </c>
      <c r="H5" s="42">
        <f t="shared" si="1"/>
        <v>3293</v>
      </c>
      <c r="I5" s="46">
        <f t="shared" si="2"/>
        <v>2993</v>
      </c>
      <c r="J5" s="46">
        <f t="shared" si="3"/>
        <v>2</v>
      </c>
    </row>
    <row r="6" spans="1:10" s="26" customFormat="1" ht="24" customHeight="1">
      <c r="A6" s="29">
        <v>9</v>
      </c>
      <c r="B6" s="1" t="s">
        <v>2</v>
      </c>
      <c r="C6" s="39" t="s">
        <v>107</v>
      </c>
      <c r="D6" s="39" t="s">
        <v>152</v>
      </c>
      <c r="E6" s="40">
        <f t="shared" si="0"/>
        <v>4</v>
      </c>
      <c r="F6" s="27">
        <v>54</v>
      </c>
      <c r="G6" s="28">
        <v>55</v>
      </c>
      <c r="H6" s="42">
        <f t="shared" si="1"/>
        <v>3295</v>
      </c>
      <c r="I6" s="46">
        <f t="shared" si="2"/>
        <v>3055</v>
      </c>
      <c r="J6" s="46">
        <f t="shared" si="3"/>
        <v>3</v>
      </c>
    </row>
    <row r="7" spans="1:10" s="26" customFormat="1" ht="24" customHeight="1">
      <c r="A7" s="25">
        <v>6</v>
      </c>
      <c r="B7" s="1" t="s">
        <v>4</v>
      </c>
      <c r="C7" s="39" t="s">
        <v>112</v>
      </c>
      <c r="D7" s="39" t="s">
        <v>164</v>
      </c>
      <c r="E7" s="40">
        <f t="shared" si="0"/>
        <v>5</v>
      </c>
      <c r="F7" s="27">
        <v>56</v>
      </c>
      <c r="G7" s="28">
        <v>1</v>
      </c>
      <c r="H7" s="42">
        <f t="shared" si="1"/>
        <v>3361</v>
      </c>
      <c r="I7" s="46">
        <f t="shared" si="2"/>
        <v>3211</v>
      </c>
      <c r="J7" s="46">
        <f t="shared" si="3"/>
        <v>5</v>
      </c>
    </row>
    <row r="8" spans="1:10" s="26" customFormat="1" ht="24" customHeight="1">
      <c r="A8" s="25">
        <v>8</v>
      </c>
      <c r="B8" s="1" t="s">
        <v>26</v>
      </c>
      <c r="C8" s="39" t="s">
        <v>94</v>
      </c>
      <c r="D8" s="39" t="s">
        <v>171</v>
      </c>
      <c r="E8" s="40">
        <f t="shared" si="0"/>
        <v>6</v>
      </c>
      <c r="F8" s="27">
        <v>57</v>
      </c>
      <c r="G8" s="28">
        <v>7</v>
      </c>
      <c r="H8" s="42">
        <f t="shared" si="1"/>
        <v>3427</v>
      </c>
      <c r="I8" s="46">
        <f t="shared" si="2"/>
        <v>3217</v>
      </c>
      <c r="J8" s="46">
        <f t="shared" si="3"/>
        <v>6</v>
      </c>
    </row>
    <row r="9" spans="1:10" s="26" customFormat="1" ht="24" customHeight="1">
      <c r="A9" s="29">
        <v>2</v>
      </c>
      <c r="B9" s="1" t="s">
        <v>25</v>
      </c>
      <c r="C9" s="39" t="s">
        <v>97</v>
      </c>
      <c r="D9" s="39" t="s">
        <v>96</v>
      </c>
      <c r="E9" s="40">
        <f t="shared" si="0"/>
        <v>7</v>
      </c>
      <c r="F9" s="27">
        <v>58</v>
      </c>
      <c r="G9" s="28"/>
      <c r="H9" s="42">
        <f t="shared" si="1"/>
        <v>3480</v>
      </c>
      <c r="I9" s="46">
        <f t="shared" si="2"/>
        <v>3450</v>
      </c>
      <c r="J9" s="46">
        <f t="shared" si="3"/>
        <v>10</v>
      </c>
    </row>
    <row r="10" spans="1:10" s="26" customFormat="1" ht="24" customHeight="1">
      <c r="A10" s="25">
        <v>3</v>
      </c>
      <c r="B10" s="1" t="s">
        <v>5</v>
      </c>
      <c r="C10" s="39" t="s">
        <v>79</v>
      </c>
      <c r="D10" s="39" t="s">
        <v>185</v>
      </c>
      <c r="E10" s="40">
        <f t="shared" si="0"/>
        <v>8</v>
      </c>
      <c r="F10" s="27">
        <v>58</v>
      </c>
      <c r="G10" s="28">
        <v>30</v>
      </c>
      <c r="H10" s="42">
        <f t="shared" si="1"/>
        <v>3510</v>
      </c>
      <c r="I10" s="46">
        <f t="shared" si="2"/>
        <v>3450</v>
      </c>
      <c r="J10" s="46">
        <f t="shared" si="3"/>
        <v>10</v>
      </c>
    </row>
    <row r="11" spans="1:10" s="26" customFormat="1" ht="24" customHeight="1">
      <c r="A11" s="25">
        <v>10</v>
      </c>
      <c r="B11" s="1" t="s">
        <v>11</v>
      </c>
      <c r="C11" s="39" t="s">
        <v>89</v>
      </c>
      <c r="D11" s="39" t="s">
        <v>187</v>
      </c>
      <c r="E11" s="40">
        <f t="shared" si="0"/>
        <v>9</v>
      </c>
      <c r="F11" s="27">
        <v>59</v>
      </c>
      <c r="G11" s="28"/>
      <c r="H11" s="42">
        <f t="shared" si="1"/>
        <v>3540</v>
      </c>
      <c r="I11" s="46">
        <f t="shared" si="2"/>
        <v>3270</v>
      </c>
      <c r="J11" s="46">
        <f t="shared" si="3"/>
        <v>8</v>
      </c>
    </row>
    <row r="12" spans="1:10" s="26" customFormat="1" ht="24" customHeight="1">
      <c r="A12" s="29">
        <v>7</v>
      </c>
      <c r="B12" s="1" t="s">
        <v>3</v>
      </c>
      <c r="C12" s="39" t="s">
        <v>127</v>
      </c>
      <c r="D12" s="39" t="s">
        <v>186</v>
      </c>
      <c r="E12" s="40">
        <f t="shared" si="0"/>
        <v>10</v>
      </c>
      <c r="F12" s="27">
        <v>59</v>
      </c>
      <c r="G12" s="28">
        <v>3</v>
      </c>
      <c r="H12" s="42">
        <f t="shared" si="1"/>
        <v>3543</v>
      </c>
      <c r="I12" s="46">
        <f t="shared" si="2"/>
        <v>3363</v>
      </c>
      <c r="J12" s="46">
        <f t="shared" si="3"/>
        <v>9</v>
      </c>
    </row>
    <row r="13" spans="1:10" s="26" customFormat="1" ht="24" customHeight="1">
      <c r="A13" s="25">
        <v>12</v>
      </c>
      <c r="B13" s="1" t="s">
        <v>29</v>
      </c>
      <c r="C13" s="39" t="s">
        <v>166</v>
      </c>
      <c r="D13" s="39" t="s">
        <v>188</v>
      </c>
      <c r="E13" s="40">
        <f t="shared" si="0"/>
        <v>11</v>
      </c>
      <c r="F13" s="27">
        <v>59</v>
      </c>
      <c r="G13" s="28">
        <v>30</v>
      </c>
      <c r="H13" s="42">
        <f t="shared" si="1"/>
        <v>3570</v>
      </c>
      <c r="I13" s="46">
        <f t="shared" si="2"/>
        <v>3240</v>
      </c>
      <c r="J13" s="46">
        <f t="shared" si="3"/>
        <v>7</v>
      </c>
    </row>
    <row r="14" spans="1:10" ht="24" customHeight="1" thickBot="1">
      <c r="A14" s="25">
        <v>1</v>
      </c>
      <c r="B14" s="1" t="s">
        <v>190</v>
      </c>
      <c r="C14" s="39" t="s">
        <v>86</v>
      </c>
      <c r="D14" s="39" t="s">
        <v>87</v>
      </c>
      <c r="E14" s="41">
        <f t="shared" si="0"/>
        <v>12</v>
      </c>
      <c r="F14" s="23">
        <v>60</v>
      </c>
      <c r="G14" s="24">
        <v>0</v>
      </c>
      <c r="H14" s="43">
        <f t="shared" si="1"/>
        <v>3600</v>
      </c>
      <c r="I14" s="46">
        <f t="shared" si="2"/>
        <v>3600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14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36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1</v>
      </c>
      <c r="B3" s="1" t="s">
        <v>190</v>
      </c>
      <c r="C3" s="39" t="s">
        <v>37</v>
      </c>
      <c r="D3" s="39" t="s">
        <v>38</v>
      </c>
      <c r="E3" s="30">
        <f aca="true" t="shared" si="0" ref="E3:E14">RANK(H3,$H$3:$H$14,1)</f>
        <v>1</v>
      </c>
      <c r="F3" s="16">
        <v>36</v>
      </c>
      <c r="G3" s="17">
        <v>46</v>
      </c>
      <c r="H3" s="33">
        <f aca="true" t="shared" si="1" ref="H3:H14">F3*60+G3</f>
        <v>2206</v>
      </c>
      <c r="I3" s="46">
        <f aca="true" t="shared" si="2" ref="I3:I14">H3-((A3-1)*30)</f>
        <v>2206</v>
      </c>
      <c r="J3" s="46">
        <f aca="true" t="shared" si="3" ref="J3:J14">RANK(I3,$I$3:$I$14,1)</f>
        <v>6</v>
      </c>
    </row>
    <row r="4" spans="1:10" s="26" customFormat="1" ht="24" customHeight="1">
      <c r="A4" s="25">
        <v>2</v>
      </c>
      <c r="B4" s="1" t="s">
        <v>29</v>
      </c>
      <c r="C4" s="39" t="s">
        <v>41</v>
      </c>
      <c r="D4" s="39" t="s">
        <v>42</v>
      </c>
      <c r="E4" s="40">
        <f t="shared" si="0"/>
        <v>2</v>
      </c>
      <c r="F4" s="27">
        <v>37</v>
      </c>
      <c r="G4" s="28">
        <v>7</v>
      </c>
      <c r="H4" s="42">
        <f t="shared" si="1"/>
        <v>2227</v>
      </c>
      <c r="I4" s="46">
        <f t="shared" si="2"/>
        <v>2197</v>
      </c>
      <c r="J4" s="46">
        <f t="shared" si="3"/>
        <v>4</v>
      </c>
    </row>
    <row r="5" spans="1:10" s="26" customFormat="1" ht="24" customHeight="1">
      <c r="A5" s="25">
        <v>4</v>
      </c>
      <c r="B5" s="1" t="s">
        <v>5</v>
      </c>
      <c r="C5" s="39" t="s">
        <v>45</v>
      </c>
      <c r="D5" s="39" t="s">
        <v>46</v>
      </c>
      <c r="E5" s="40">
        <f t="shared" si="0"/>
        <v>3</v>
      </c>
      <c r="F5" s="27">
        <v>38</v>
      </c>
      <c r="G5" s="28">
        <v>43</v>
      </c>
      <c r="H5" s="42">
        <f t="shared" si="1"/>
        <v>2323</v>
      </c>
      <c r="I5" s="46">
        <f t="shared" si="2"/>
        <v>2233</v>
      </c>
      <c r="J5" s="46">
        <f t="shared" si="3"/>
        <v>7</v>
      </c>
    </row>
    <row r="6" spans="1:10" s="26" customFormat="1" ht="24" customHeight="1">
      <c r="A6" s="29">
        <v>7</v>
      </c>
      <c r="B6" s="1" t="s">
        <v>26</v>
      </c>
      <c r="C6" s="39" t="s">
        <v>51</v>
      </c>
      <c r="D6" s="39" t="s">
        <v>52</v>
      </c>
      <c r="E6" s="40">
        <f t="shared" si="0"/>
        <v>4</v>
      </c>
      <c r="F6" s="44">
        <v>39</v>
      </c>
      <c r="G6" s="45">
        <v>0</v>
      </c>
      <c r="H6" s="42">
        <f t="shared" si="1"/>
        <v>2340</v>
      </c>
      <c r="I6" s="46">
        <f t="shared" si="2"/>
        <v>2160</v>
      </c>
      <c r="J6" s="46">
        <f t="shared" si="3"/>
        <v>2</v>
      </c>
    </row>
    <row r="7" spans="1:10" s="26" customFormat="1" ht="24" customHeight="1">
      <c r="A7" s="25">
        <v>3</v>
      </c>
      <c r="B7" s="1" t="s">
        <v>3</v>
      </c>
      <c r="C7" s="39" t="s">
        <v>43</v>
      </c>
      <c r="D7" s="39" t="s">
        <v>44</v>
      </c>
      <c r="E7" s="40">
        <f t="shared" si="0"/>
        <v>5</v>
      </c>
      <c r="F7" s="44">
        <v>39</v>
      </c>
      <c r="G7" s="45">
        <v>30</v>
      </c>
      <c r="H7" s="42">
        <f t="shared" si="1"/>
        <v>2370</v>
      </c>
      <c r="I7" s="46">
        <f t="shared" si="2"/>
        <v>2310</v>
      </c>
      <c r="J7" s="46">
        <f t="shared" si="3"/>
        <v>8</v>
      </c>
    </row>
    <row r="8" spans="1:10" s="26" customFormat="1" ht="24" customHeight="1">
      <c r="A8" s="25">
        <v>9</v>
      </c>
      <c r="B8" s="1" t="s">
        <v>2</v>
      </c>
      <c r="C8" s="39" t="s">
        <v>55</v>
      </c>
      <c r="D8" s="39" t="s">
        <v>56</v>
      </c>
      <c r="E8" s="40">
        <f t="shared" si="0"/>
        <v>6</v>
      </c>
      <c r="F8" s="44">
        <v>40</v>
      </c>
      <c r="G8" s="45">
        <v>0</v>
      </c>
      <c r="H8" s="42">
        <f t="shared" si="1"/>
        <v>2400</v>
      </c>
      <c r="I8" s="46">
        <f t="shared" si="2"/>
        <v>2160</v>
      </c>
      <c r="J8" s="46">
        <f t="shared" si="3"/>
        <v>2</v>
      </c>
    </row>
    <row r="9" spans="1:10" s="26" customFormat="1" ht="24" customHeight="1">
      <c r="A9" s="29">
        <v>5</v>
      </c>
      <c r="B9" s="1" t="s">
        <v>25</v>
      </c>
      <c r="C9" s="39" t="s">
        <v>47</v>
      </c>
      <c r="D9" s="39" t="s">
        <v>48</v>
      </c>
      <c r="E9" s="40">
        <f t="shared" si="0"/>
        <v>7</v>
      </c>
      <c r="F9" s="27">
        <v>40</v>
      </c>
      <c r="G9" s="28">
        <v>44</v>
      </c>
      <c r="H9" s="42">
        <f t="shared" si="1"/>
        <v>2444</v>
      </c>
      <c r="I9" s="46">
        <f t="shared" si="2"/>
        <v>2324</v>
      </c>
      <c r="J9" s="46">
        <f t="shared" si="3"/>
        <v>9</v>
      </c>
    </row>
    <row r="10" spans="1:10" s="26" customFormat="1" ht="24" customHeight="1">
      <c r="A10" s="25">
        <v>11</v>
      </c>
      <c r="B10" s="1" t="s">
        <v>10</v>
      </c>
      <c r="C10" s="39" t="s">
        <v>57</v>
      </c>
      <c r="D10" s="39" t="s">
        <v>58</v>
      </c>
      <c r="E10" s="40">
        <f t="shared" si="0"/>
        <v>8</v>
      </c>
      <c r="F10" s="27">
        <v>40</v>
      </c>
      <c r="G10" s="28">
        <v>45</v>
      </c>
      <c r="H10" s="42">
        <f t="shared" si="1"/>
        <v>2445</v>
      </c>
      <c r="I10" s="46">
        <f t="shared" si="2"/>
        <v>2145</v>
      </c>
      <c r="J10" s="46">
        <f t="shared" si="3"/>
        <v>1</v>
      </c>
    </row>
    <row r="11" spans="1:10" s="26" customFormat="1" ht="24" customHeight="1">
      <c r="A11" s="25">
        <v>12</v>
      </c>
      <c r="B11" s="1" t="s">
        <v>1</v>
      </c>
      <c r="C11" s="39" t="s">
        <v>59</v>
      </c>
      <c r="D11" s="39" t="s">
        <v>60</v>
      </c>
      <c r="E11" s="40">
        <f t="shared" si="0"/>
        <v>9</v>
      </c>
      <c r="F11" s="27">
        <v>42</v>
      </c>
      <c r="G11" s="28">
        <v>10</v>
      </c>
      <c r="H11" s="42">
        <f t="shared" si="1"/>
        <v>2530</v>
      </c>
      <c r="I11" s="46">
        <f t="shared" si="2"/>
        <v>2200</v>
      </c>
      <c r="J11" s="46">
        <f t="shared" si="3"/>
        <v>5</v>
      </c>
    </row>
    <row r="12" spans="1:10" s="26" customFormat="1" ht="24" customHeight="1">
      <c r="A12" s="29">
        <v>6</v>
      </c>
      <c r="B12" s="1" t="s">
        <v>11</v>
      </c>
      <c r="C12" s="39" t="s">
        <v>49</v>
      </c>
      <c r="D12" s="39" t="s">
        <v>50</v>
      </c>
      <c r="E12" s="40">
        <f t="shared" si="0"/>
        <v>10</v>
      </c>
      <c r="F12" s="27">
        <v>44</v>
      </c>
      <c r="G12" s="28">
        <v>42</v>
      </c>
      <c r="H12" s="42">
        <f t="shared" si="1"/>
        <v>2682</v>
      </c>
      <c r="I12" s="46">
        <f t="shared" si="2"/>
        <v>2532</v>
      </c>
      <c r="J12" s="46">
        <f t="shared" si="3"/>
        <v>11</v>
      </c>
    </row>
    <row r="13" spans="1:10" s="26" customFormat="1" ht="24" customHeight="1">
      <c r="A13" s="25">
        <v>10</v>
      </c>
      <c r="B13" s="1" t="s">
        <v>24</v>
      </c>
      <c r="C13" s="39" t="s">
        <v>39</v>
      </c>
      <c r="D13" s="39" t="s">
        <v>40</v>
      </c>
      <c r="E13" s="40">
        <f t="shared" si="0"/>
        <v>11</v>
      </c>
      <c r="F13" s="44">
        <v>45</v>
      </c>
      <c r="G13" s="45">
        <v>0</v>
      </c>
      <c r="H13" s="42">
        <f t="shared" si="1"/>
        <v>2700</v>
      </c>
      <c r="I13" s="46">
        <f t="shared" si="2"/>
        <v>2430</v>
      </c>
      <c r="J13" s="46">
        <f t="shared" si="3"/>
        <v>10</v>
      </c>
    </row>
    <row r="14" spans="1:10" ht="24" customHeight="1" thickBot="1">
      <c r="A14" s="25">
        <v>8</v>
      </c>
      <c r="B14" s="1" t="s">
        <v>4</v>
      </c>
      <c r="C14" s="39" t="s">
        <v>53</v>
      </c>
      <c r="D14" s="39" t="s">
        <v>54</v>
      </c>
      <c r="E14" s="41">
        <f t="shared" si="0"/>
        <v>12</v>
      </c>
      <c r="F14" s="47">
        <v>50</v>
      </c>
      <c r="G14" s="48">
        <v>0</v>
      </c>
      <c r="H14" s="43">
        <f t="shared" si="1"/>
        <v>3000</v>
      </c>
      <c r="I14" s="46">
        <f t="shared" si="2"/>
        <v>2790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3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1" sqref="C1"/>
    </sheetView>
  </sheetViews>
  <sheetFormatPr defaultColWidth="9.140625" defaultRowHeight="12.75"/>
  <cols>
    <col min="1" max="1" width="7.140625" style="4" customWidth="1"/>
    <col min="2" max="2" width="18.7109375" style="3" customWidth="1"/>
    <col min="3" max="4" width="27.7109375" style="3" customWidth="1"/>
    <col min="5" max="5" width="6.8515625" style="0" customWidth="1"/>
    <col min="6" max="7" width="7.7109375" style="0" customWidth="1"/>
    <col min="8" max="8" width="10.140625" style="0" customWidth="1"/>
  </cols>
  <sheetData>
    <row r="1" spans="1:8" ht="36" customHeight="1">
      <c r="A1" s="12" t="s">
        <v>61</v>
      </c>
      <c r="B1" s="22"/>
      <c r="C1" s="10"/>
      <c r="D1" s="10"/>
      <c r="E1" s="12" t="s">
        <v>9</v>
      </c>
      <c r="F1" s="11"/>
      <c r="G1" s="11"/>
      <c r="H1" s="21"/>
    </row>
    <row r="2" spans="1:8" s="5" customFormat="1" ht="22.5" customHeight="1" thickBot="1">
      <c r="A2" s="6" t="s">
        <v>13</v>
      </c>
      <c r="B2" s="13" t="s">
        <v>0</v>
      </c>
      <c r="C2" s="13" t="s">
        <v>22</v>
      </c>
      <c r="D2" s="13" t="s">
        <v>23</v>
      </c>
      <c r="E2" s="36" t="s">
        <v>17</v>
      </c>
      <c r="F2" s="37" t="s">
        <v>18</v>
      </c>
      <c r="G2" s="20" t="s">
        <v>19</v>
      </c>
      <c r="H2" s="38" t="s">
        <v>16</v>
      </c>
    </row>
    <row r="3" spans="1:10" s="26" customFormat="1" ht="24" customHeight="1" thickTop="1">
      <c r="A3" s="29">
        <v>1</v>
      </c>
      <c r="B3" s="1" t="s">
        <v>4</v>
      </c>
      <c r="C3" s="39" t="s">
        <v>62</v>
      </c>
      <c r="D3" s="39" t="s">
        <v>63</v>
      </c>
      <c r="E3" s="30">
        <f aca="true" t="shared" si="0" ref="E3:E14">RANK(H3,$H$3:$H$14,1)</f>
        <v>1</v>
      </c>
      <c r="F3" s="16">
        <v>26</v>
      </c>
      <c r="G3" s="17">
        <v>23</v>
      </c>
      <c r="H3" s="33">
        <f aca="true" t="shared" si="1" ref="H3:H14">F3*60+G3</f>
        <v>1583</v>
      </c>
      <c r="I3" s="46">
        <f aca="true" t="shared" si="2" ref="I3:I14">H3-((A3-1)*30)</f>
        <v>1583</v>
      </c>
      <c r="J3" s="46">
        <f aca="true" t="shared" si="3" ref="J3:J14">RANK(I3,$I$3:$I$14,1)</f>
        <v>3</v>
      </c>
    </row>
    <row r="4" spans="1:10" s="26" customFormat="1" ht="24" customHeight="1">
      <c r="A4" s="25">
        <v>2</v>
      </c>
      <c r="B4" s="1" t="s">
        <v>24</v>
      </c>
      <c r="C4" s="39" t="s">
        <v>66</v>
      </c>
      <c r="D4" s="39" t="s">
        <v>67</v>
      </c>
      <c r="E4" s="40">
        <f t="shared" si="0"/>
        <v>2</v>
      </c>
      <c r="F4" s="27">
        <v>26</v>
      </c>
      <c r="G4" s="28">
        <v>32</v>
      </c>
      <c r="H4" s="42">
        <f t="shared" si="1"/>
        <v>1592</v>
      </c>
      <c r="I4" s="46">
        <f t="shared" si="2"/>
        <v>1562</v>
      </c>
      <c r="J4" s="46">
        <f t="shared" si="3"/>
        <v>2</v>
      </c>
    </row>
    <row r="5" spans="1:10" s="26" customFormat="1" ht="24" customHeight="1">
      <c r="A5" s="25">
        <v>4</v>
      </c>
      <c r="B5" s="1" t="s">
        <v>1</v>
      </c>
      <c r="C5" s="39" t="s">
        <v>64</v>
      </c>
      <c r="D5" s="39" t="s">
        <v>65</v>
      </c>
      <c r="E5" s="40">
        <f t="shared" si="0"/>
        <v>3</v>
      </c>
      <c r="F5" s="27">
        <v>28</v>
      </c>
      <c r="G5" s="28">
        <v>22</v>
      </c>
      <c r="H5" s="42">
        <f t="shared" si="1"/>
        <v>1702</v>
      </c>
      <c r="I5" s="46">
        <f t="shared" si="2"/>
        <v>1612</v>
      </c>
      <c r="J5" s="46">
        <f t="shared" si="3"/>
        <v>5</v>
      </c>
    </row>
    <row r="6" spans="1:10" s="26" customFormat="1" ht="24" customHeight="1">
      <c r="A6" s="29">
        <v>8</v>
      </c>
      <c r="B6" s="1" t="s">
        <v>3</v>
      </c>
      <c r="C6" s="39" t="s">
        <v>145</v>
      </c>
      <c r="D6" s="39" t="s">
        <v>75</v>
      </c>
      <c r="E6" s="40">
        <f t="shared" si="0"/>
        <v>4</v>
      </c>
      <c r="F6" s="27">
        <v>29</v>
      </c>
      <c r="G6" s="28">
        <v>10</v>
      </c>
      <c r="H6" s="42">
        <f t="shared" si="1"/>
        <v>1750</v>
      </c>
      <c r="I6" s="46">
        <f t="shared" si="2"/>
        <v>1540</v>
      </c>
      <c r="J6" s="46">
        <f t="shared" si="3"/>
        <v>1</v>
      </c>
    </row>
    <row r="7" spans="1:10" s="26" customFormat="1" ht="24" customHeight="1">
      <c r="A7" s="25">
        <v>3</v>
      </c>
      <c r="B7" s="1" t="s">
        <v>11</v>
      </c>
      <c r="C7" s="39" t="s">
        <v>68</v>
      </c>
      <c r="D7" s="39" t="s">
        <v>69</v>
      </c>
      <c r="E7" s="40">
        <f t="shared" si="0"/>
        <v>5</v>
      </c>
      <c r="F7" s="27">
        <v>29</v>
      </c>
      <c r="G7" s="28">
        <v>35</v>
      </c>
      <c r="H7" s="42">
        <f t="shared" si="1"/>
        <v>1775</v>
      </c>
      <c r="I7" s="46">
        <f t="shared" si="2"/>
        <v>1715</v>
      </c>
      <c r="J7" s="46">
        <f t="shared" si="3"/>
        <v>10</v>
      </c>
    </row>
    <row r="8" spans="1:10" s="26" customFormat="1" ht="24" customHeight="1">
      <c r="A8" s="25">
        <v>5</v>
      </c>
      <c r="B8" s="1" t="s">
        <v>10</v>
      </c>
      <c r="C8" s="39" t="s">
        <v>70</v>
      </c>
      <c r="D8" s="39" t="s">
        <v>58</v>
      </c>
      <c r="E8" s="40">
        <f t="shared" si="0"/>
        <v>6</v>
      </c>
      <c r="F8" s="27">
        <v>29</v>
      </c>
      <c r="G8" s="28">
        <v>37</v>
      </c>
      <c r="H8" s="42">
        <f t="shared" si="1"/>
        <v>1777</v>
      </c>
      <c r="I8" s="46">
        <f t="shared" si="2"/>
        <v>1657</v>
      </c>
      <c r="J8" s="46">
        <f t="shared" si="3"/>
        <v>8</v>
      </c>
    </row>
    <row r="9" spans="1:10" s="26" customFormat="1" ht="24" customHeight="1">
      <c r="A9" s="29">
        <v>7</v>
      </c>
      <c r="B9" s="1" t="s">
        <v>2</v>
      </c>
      <c r="C9" s="39" t="s">
        <v>73</v>
      </c>
      <c r="D9" s="39" t="s">
        <v>74</v>
      </c>
      <c r="E9" s="40">
        <f t="shared" si="0"/>
        <v>7</v>
      </c>
      <c r="F9" s="27">
        <v>29</v>
      </c>
      <c r="G9" s="28">
        <v>54</v>
      </c>
      <c r="H9" s="42">
        <f t="shared" si="1"/>
        <v>1794</v>
      </c>
      <c r="I9" s="46">
        <f t="shared" si="2"/>
        <v>1614</v>
      </c>
      <c r="J9" s="46">
        <f t="shared" si="3"/>
        <v>7</v>
      </c>
    </row>
    <row r="10" spans="1:10" s="26" customFormat="1" ht="24" customHeight="1">
      <c r="A10" s="25">
        <v>9</v>
      </c>
      <c r="B10" s="1" t="s">
        <v>26</v>
      </c>
      <c r="C10" s="39" t="s">
        <v>76</v>
      </c>
      <c r="D10" s="39" t="s">
        <v>77</v>
      </c>
      <c r="E10" s="40">
        <f t="shared" si="0"/>
        <v>8</v>
      </c>
      <c r="F10" s="27">
        <v>30</v>
      </c>
      <c r="G10" s="28">
        <v>52</v>
      </c>
      <c r="H10" s="42">
        <f t="shared" si="1"/>
        <v>1852</v>
      </c>
      <c r="I10" s="46">
        <f t="shared" si="2"/>
        <v>1612</v>
      </c>
      <c r="J10" s="46">
        <f t="shared" si="3"/>
        <v>5</v>
      </c>
    </row>
    <row r="11" spans="1:10" s="26" customFormat="1" ht="24" customHeight="1">
      <c r="A11" s="25">
        <v>6</v>
      </c>
      <c r="B11" s="1" t="s">
        <v>25</v>
      </c>
      <c r="C11" s="39" t="s">
        <v>71</v>
      </c>
      <c r="D11" s="39" t="s">
        <v>72</v>
      </c>
      <c r="E11" s="40">
        <f t="shared" si="0"/>
        <v>9</v>
      </c>
      <c r="F11" s="27">
        <v>30</v>
      </c>
      <c r="G11" s="28">
        <v>55</v>
      </c>
      <c r="H11" s="42">
        <f t="shared" si="1"/>
        <v>1855</v>
      </c>
      <c r="I11" s="46">
        <f t="shared" si="2"/>
        <v>1705</v>
      </c>
      <c r="J11" s="46">
        <f t="shared" si="3"/>
        <v>9</v>
      </c>
    </row>
    <row r="12" spans="1:10" s="26" customFormat="1" ht="24" customHeight="1">
      <c r="A12" s="29">
        <v>10</v>
      </c>
      <c r="B12" s="1" t="s">
        <v>5</v>
      </c>
      <c r="C12" s="39" t="s">
        <v>78</v>
      </c>
      <c r="D12" s="39" t="s">
        <v>79</v>
      </c>
      <c r="E12" s="40">
        <f t="shared" si="0"/>
        <v>10</v>
      </c>
      <c r="F12" s="27">
        <v>31</v>
      </c>
      <c r="G12" s="28">
        <v>6</v>
      </c>
      <c r="H12" s="42">
        <f t="shared" si="1"/>
        <v>1866</v>
      </c>
      <c r="I12" s="46">
        <f t="shared" si="2"/>
        <v>1596</v>
      </c>
      <c r="J12" s="46">
        <f t="shared" si="3"/>
        <v>4</v>
      </c>
    </row>
    <row r="13" spans="1:10" s="26" customFormat="1" ht="24" customHeight="1">
      <c r="A13" s="25">
        <v>11</v>
      </c>
      <c r="B13" s="1" t="s">
        <v>29</v>
      </c>
      <c r="C13" s="39" t="s">
        <v>80</v>
      </c>
      <c r="D13" s="39" t="s">
        <v>81</v>
      </c>
      <c r="E13" s="40">
        <f t="shared" si="0"/>
        <v>11</v>
      </c>
      <c r="F13" s="44">
        <v>35</v>
      </c>
      <c r="G13" s="45">
        <v>0</v>
      </c>
      <c r="H13" s="42">
        <f t="shared" si="1"/>
        <v>2100</v>
      </c>
      <c r="I13" s="46">
        <f t="shared" si="2"/>
        <v>1800</v>
      </c>
      <c r="J13" s="46">
        <f t="shared" si="3"/>
        <v>11</v>
      </c>
    </row>
    <row r="14" spans="1:10" ht="24" customHeight="1" thickBot="1">
      <c r="A14" s="25">
        <v>12</v>
      </c>
      <c r="B14" s="1" t="s">
        <v>190</v>
      </c>
      <c r="C14" s="39" t="s">
        <v>82</v>
      </c>
      <c r="D14" s="39" t="s">
        <v>83</v>
      </c>
      <c r="E14" s="41">
        <f t="shared" si="0"/>
        <v>12</v>
      </c>
      <c r="F14" s="47">
        <v>36</v>
      </c>
      <c r="G14" s="48">
        <v>0</v>
      </c>
      <c r="H14" s="43">
        <f t="shared" si="1"/>
        <v>2160</v>
      </c>
      <c r="I14" s="46">
        <f t="shared" si="2"/>
        <v>1830</v>
      </c>
      <c r="J14" s="46">
        <f t="shared" si="3"/>
        <v>12</v>
      </c>
    </row>
    <row r="15" spans="2:4" ht="15.75" thickTop="1">
      <c r="B15" s="2"/>
      <c r="C15" s="2"/>
      <c r="D15" s="2"/>
    </row>
  </sheetData>
  <sheetProtection/>
  <protectedRanges>
    <protectedRange sqref="B14" name="Range 1_1_1"/>
  </protectedRanges>
  <printOptions horizontalCentered="1"/>
  <pageMargins left="0.18" right="0.18" top="0.75" bottom="0.25" header="0.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Petroleum Development 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mu51647</dc:creator>
  <cp:keywords/>
  <dc:description/>
  <cp:lastModifiedBy>mu50391</cp:lastModifiedBy>
  <cp:lastPrinted>2006-03-08T04:02:00Z</cp:lastPrinted>
  <dcterms:created xsi:type="dcterms:W3CDTF">2006-02-13T04:25:24Z</dcterms:created>
  <dcterms:modified xsi:type="dcterms:W3CDTF">2006-03-12T04:40:37Z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-362165665</vt:i4>
  </property>
  <property fmtid="{D5CDD505-2E9C-101B-9397-08002B2CF9AE}" pid="3" name="_EmailSubject">
    <vt:lpwstr>Results 2006 Regatta</vt:lpwstr>
  </property>
  <property fmtid="{D5CDD505-2E9C-101B-9397-08002B2CF9AE}" pid="4" name="_AuthorEmail">
    <vt:lpwstr>Robbert.Nieuwenhuijs@pdo.co.om</vt:lpwstr>
  </property>
  <property fmtid="{D5CDD505-2E9C-101B-9397-08002B2CF9AE}" pid="5" name="_AuthorEmailDisplayName">
    <vt:lpwstr>Nieuwenhuijs, Robbert DSC82</vt:lpwstr>
  </property>
  <property fmtid="{D5CDD505-2E9C-101B-9397-08002B2CF9AE}" pid="6" name="_PreviousAdHocReviewCycleID">
    <vt:i4>-1158051015</vt:i4>
  </property>
  <property fmtid="{D5CDD505-2E9C-101B-9397-08002B2CF9AE}" pid="7" name="_ReviewingToolsShownOnce">
    <vt:lpwstr/>
  </property>
</Properties>
</file>