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360" tabRatio="938" activeTab="0"/>
  </bookViews>
  <sheets>
    <sheet name="Cats Scratch  1 2 3 4 5 " sheetId="1" r:id="rId1"/>
    <sheet name="Cat Race 1" sheetId="2" r:id="rId2"/>
    <sheet name="Cat Race 2" sheetId="3" r:id="rId3"/>
    <sheet name="Cat Race 3" sheetId="4" r:id="rId4"/>
    <sheet name="Cat Race 4" sheetId="5" r:id="rId5"/>
    <sheet name="Cat Race 5" sheetId="6" r:id="rId6"/>
    <sheet name="Cats Handicap 1 2 3 4 5 " sheetId="7" r:id="rId7"/>
    <sheet name="Computation of Handicaps" sheetId="8" r:id="rId8"/>
  </sheets>
  <definedNames/>
  <calcPr fullCalcOnLoad="1"/>
</workbook>
</file>

<file path=xl/comments2.xml><?xml version="1.0" encoding="utf-8"?>
<comments xmlns="http://schemas.openxmlformats.org/spreadsheetml/2006/main">
  <authors>
    <author>Dave Clark</author>
  </authors>
  <commentList>
    <comment ref="K5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the boat's
actual elapsed time minutes and seconds only</t>
        </r>
      </text>
    </comment>
    <comment ref="N6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boat type</t>
        </r>
      </text>
    </comment>
  </commentList>
</comments>
</file>

<file path=xl/comments3.xml><?xml version="1.0" encoding="utf-8"?>
<comments xmlns="http://schemas.openxmlformats.org/spreadsheetml/2006/main">
  <authors>
    <author>Dave Clark</author>
  </authors>
  <commentList>
    <comment ref="K5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the boat's
actual elapsed time minutes and seconds only</t>
        </r>
      </text>
    </comment>
    <comment ref="N6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boat type</t>
        </r>
      </text>
    </comment>
  </commentList>
</comments>
</file>

<file path=xl/comments4.xml><?xml version="1.0" encoding="utf-8"?>
<comments xmlns="http://schemas.openxmlformats.org/spreadsheetml/2006/main">
  <authors>
    <author>Dave Clark</author>
  </authors>
  <commentList>
    <comment ref="K5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the boat's
actual elapsed time minutes and seconds only</t>
        </r>
      </text>
    </comment>
    <comment ref="N6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boat type</t>
        </r>
      </text>
    </comment>
  </commentList>
</comments>
</file>

<file path=xl/comments5.xml><?xml version="1.0" encoding="utf-8"?>
<comments xmlns="http://schemas.openxmlformats.org/spreadsheetml/2006/main">
  <authors>
    <author>Dave Clark</author>
  </authors>
  <commentList>
    <comment ref="K5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the boat's
actual elapsed time minutes and seconds only</t>
        </r>
      </text>
    </comment>
    <comment ref="N6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boat type</t>
        </r>
      </text>
    </comment>
  </commentList>
</comments>
</file>

<file path=xl/comments6.xml><?xml version="1.0" encoding="utf-8"?>
<comments xmlns="http://schemas.openxmlformats.org/spreadsheetml/2006/main">
  <authors>
    <author>Dave Clark</author>
  </authors>
  <commentList>
    <comment ref="K5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the boat's
actual elapsed time minutes and seconds only</t>
        </r>
      </text>
    </comment>
    <comment ref="N6" authorId="0">
      <text>
        <r>
          <rPr>
            <b/>
            <sz val="10"/>
            <rFont val="Tahoma"/>
            <family val="0"/>
          </rPr>
          <t>Dave Clark:</t>
        </r>
        <r>
          <rPr>
            <sz val="10"/>
            <rFont val="Tahoma"/>
            <family val="0"/>
          </rPr>
          <t xml:space="preserve">
Enter boat type</t>
        </r>
      </text>
    </comment>
  </commentList>
</comments>
</file>

<file path=xl/sharedStrings.xml><?xml version="1.0" encoding="utf-8"?>
<sst xmlns="http://schemas.openxmlformats.org/spreadsheetml/2006/main" count="467" uniqueCount="105">
  <si>
    <t>Boat Handicaps</t>
  </si>
  <si>
    <t>Hobie 16</t>
  </si>
  <si>
    <t>Date</t>
  </si>
  <si>
    <t>Prindle 16</t>
  </si>
  <si>
    <t>Helms</t>
  </si>
  <si>
    <t>Actual Elapsed Time</t>
  </si>
  <si>
    <t>Personal Handicap Corrected Time</t>
  </si>
  <si>
    <t>Boat Handicap Corrected Time</t>
  </si>
  <si>
    <t>Final Place</t>
  </si>
  <si>
    <t>Final Total Seconds</t>
  </si>
  <si>
    <t>Boat</t>
  </si>
  <si>
    <t>Minutes</t>
  </si>
  <si>
    <t>Seconds</t>
  </si>
  <si>
    <t>Total Seconds</t>
  </si>
  <si>
    <t>Klaus</t>
  </si>
  <si>
    <t>Dave</t>
  </si>
  <si>
    <t>Volker</t>
  </si>
  <si>
    <t>Race 1</t>
  </si>
  <si>
    <t>Race 2</t>
  </si>
  <si>
    <t>Race 3</t>
  </si>
  <si>
    <t>DNS</t>
  </si>
  <si>
    <t>Achieved Handicap for this race</t>
  </si>
  <si>
    <t>Individual's Sailing Efficiency</t>
  </si>
  <si>
    <t>Hobie 18</t>
  </si>
  <si>
    <t>Nacra 5.5</t>
  </si>
  <si>
    <t>Old Hobie 16,s</t>
  </si>
  <si>
    <t>Club Hobie 16</t>
  </si>
  <si>
    <t>Club Prindle 16</t>
  </si>
  <si>
    <t>CH16</t>
  </si>
  <si>
    <t>CP16</t>
  </si>
  <si>
    <t>H18</t>
  </si>
  <si>
    <t>OH16</t>
  </si>
  <si>
    <t>Helm Handicap</t>
  </si>
  <si>
    <t>Scratch Final Place &amp; Adjusted Times</t>
  </si>
  <si>
    <t>Handicap Final Place &amp; Adjusted Times</t>
  </si>
  <si>
    <t>NA5.5</t>
  </si>
  <si>
    <t>Race 4</t>
  </si>
  <si>
    <t>Race 5</t>
  </si>
  <si>
    <t>DNF</t>
  </si>
  <si>
    <t>OCS</t>
  </si>
  <si>
    <t>DNC</t>
  </si>
  <si>
    <t>DSQ</t>
  </si>
  <si>
    <t>ULO Regatta</t>
  </si>
  <si>
    <t>ULO</t>
  </si>
  <si>
    <t>Club Standard Handicap</t>
  </si>
  <si>
    <t>Club Hobie 16 weighting</t>
  </si>
  <si>
    <t>Old Hobie 16 weighting</t>
  </si>
  <si>
    <t>Old Hobie 18 weighting</t>
  </si>
  <si>
    <t>Club Prindle 16 weighting</t>
  </si>
  <si>
    <t>All Private Boats weighting</t>
  </si>
  <si>
    <t>Computed Boat Handicaps</t>
  </si>
  <si>
    <t>Computed Handicap</t>
  </si>
  <si>
    <t>Boat Code</t>
  </si>
  <si>
    <t>Nacra 5.5 weighting</t>
  </si>
  <si>
    <t>Enter value</t>
  </si>
  <si>
    <t>Elapsed Time in minutes</t>
  </si>
  <si>
    <t>Difference in seconds</t>
  </si>
  <si>
    <t>Advantage / deduction against the Club H16</t>
  </si>
  <si>
    <t>Eligible components</t>
  </si>
  <si>
    <t>Factors Applied</t>
  </si>
  <si>
    <t>Equivalent Time in minutes compared against the Club H16 (Positive = time to gain against a H16)</t>
  </si>
  <si>
    <t>Race</t>
  </si>
  <si>
    <t>Notes</t>
  </si>
  <si>
    <t>Points</t>
  </si>
  <si>
    <t>Helm</t>
  </si>
  <si>
    <t>Private H16</t>
  </si>
  <si>
    <t>PH16</t>
  </si>
  <si>
    <t>JM, Klaus, Rob</t>
  </si>
  <si>
    <t>9th October</t>
  </si>
  <si>
    <t>10th October</t>
  </si>
  <si>
    <t>9th / 10th October</t>
  </si>
  <si>
    <t>Crew</t>
  </si>
  <si>
    <t>JM</t>
  </si>
  <si>
    <t>Victoria</t>
  </si>
  <si>
    <t>Frank</t>
  </si>
  <si>
    <t>Rob</t>
  </si>
  <si>
    <t>Vincent</t>
  </si>
  <si>
    <t>Bob</t>
  </si>
  <si>
    <t>Inge</t>
  </si>
  <si>
    <t>Apollo</t>
  </si>
  <si>
    <t>Eric</t>
  </si>
  <si>
    <t>Frans</t>
  </si>
  <si>
    <t>AJ</t>
  </si>
  <si>
    <t>Steve</t>
  </si>
  <si>
    <t>RTD</t>
  </si>
  <si>
    <t>ch16</t>
  </si>
  <si>
    <t>cp16</t>
  </si>
  <si>
    <t>ph16</t>
  </si>
  <si>
    <t>Chuck</t>
  </si>
  <si>
    <t>No discards, only 5 races held</t>
  </si>
  <si>
    <t>ULO Cat Open 2003 - Scratch Results</t>
  </si>
  <si>
    <t>Mark</t>
  </si>
  <si>
    <t>Gordon</t>
  </si>
  <si>
    <t>Greg</t>
  </si>
  <si>
    <t>Jen</t>
  </si>
  <si>
    <t>Young Tettro</t>
  </si>
  <si>
    <t>Judy</t>
  </si>
  <si>
    <t>Roger</t>
  </si>
  <si>
    <t>Jerone</t>
  </si>
  <si>
    <t>Ron</t>
  </si>
  <si>
    <t xml:space="preserve">Eric </t>
  </si>
  <si>
    <t>Mike</t>
  </si>
  <si>
    <t>Various</t>
  </si>
  <si>
    <t>ULO Cat Open 2003 - Handicap Results</t>
  </si>
  <si>
    <t>John Micheal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</si>
</sst>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[$-F800]dddd\,\ mmmm\ dd\,\ yyyy"/>
    <numFmt numFmtId="172" formatCode="0.0%"/>
    <numFmt numFmtId="173" formatCode="0.000"/>
  </numFmts>
  <fonts count="29">
    <font>
      <sz val="10"/>
      <name val="Arial"/>
      <family val="0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name val="Geneva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14"/>
      <color indexed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i/>
      <sz val="14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0"/>
    </font>
    <font>
      <sz val="12"/>
      <color indexed="9"/>
      <name val="Geneva"/>
      <family val="0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26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7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/>
    </xf>
    <xf numFmtId="173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173" fontId="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71" fontId="12" fillId="0" borderId="3" xfId="0" applyNumberFormat="1" applyFont="1" applyBorder="1" applyAlignment="1">
      <alignment horizontal="center" vertical="center"/>
    </xf>
    <xf numFmtId="171" fontId="12" fillId="0" borderId="18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A1" sqref="A1:B1"/>
    </sheetView>
  </sheetViews>
  <sheetFormatPr defaultColWidth="9.140625" defaultRowHeight="12.75"/>
  <cols>
    <col min="1" max="2" width="23.28125" style="0" customWidth="1"/>
    <col min="3" max="7" width="22.8515625" style="0" customWidth="1"/>
    <col min="8" max="8" width="1.421875" style="0" customWidth="1"/>
    <col min="9" max="9" width="16.8515625" style="0" customWidth="1"/>
  </cols>
  <sheetData>
    <row r="1" spans="1:9" ht="15.75" customHeight="1">
      <c r="A1" s="96" t="s">
        <v>61</v>
      </c>
      <c r="B1" s="97"/>
      <c r="C1" s="92" t="s">
        <v>2</v>
      </c>
      <c r="D1" s="92"/>
      <c r="E1" s="48"/>
      <c r="F1" s="80" t="s">
        <v>62</v>
      </c>
      <c r="G1" s="83" t="s">
        <v>89</v>
      </c>
      <c r="H1" s="84"/>
      <c r="I1" s="85"/>
    </row>
    <row r="2" spans="1:9" ht="18.75" customHeight="1">
      <c r="A2" s="98" t="s">
        <v>90</v>
      </c>
      <c r="B2" s="99"/>
      <c r="C2" s="93" t="s">
        <v>70</v>
      </c>
      <c r="D2" s="93"/>
      <c r="E2" s="50"/>
      <c r="F2" s="81"/>
      <c r="G2" s="86"/>
      <c r="H2" s="87"/>
      <c r="I2" s="88"/>
    </row>
    <row r="3" spans="1:9" ht="18.75" customHeight="1">
      <c r="A3" s="100"/>
      <c r="B3" s="101"/>
      <c r="C3" s="93"/>
      <c r="D3" s="93"/>
      <c r="E3" s="50"/>
      <c r="F3" s="81"/>
      <c r="G3" s="89"/>
      <c r="H3" s="90"/>
      <c r="I3" s="91"/>
    </row>
    <row r="4" spans="1:9" ht="18.75" customHeight="1">
      <c r="A4" s="102"/>
      <c r="B4" s="103"/>
      <c r="C4" s="93"/>
      <c r="D4" s="93"/>
      <c r="E4" s="51"/>
      <c r="F4" s="82"/>
      <c r="G4" s="89"/>
      <c r="H4" s="90"/>
      <c r="I4" s="91"/>
    </row>
    <row r="5" spans="1:9" ht="9.75" customHeight="1">
      <c r="A5" s="56"/>
      <c r="B5" s="69"/>
      <c r="C5" s="53"/>
      <c r="D5" s="53"/>
      <c r="E5" s="53"/>
      <c r="F5" s="53"/>
      <c r="G5" s="54"/>
      <c r="H5" s="53"/>
      <c r="I5" s="55"/>
    </row>
    <row r="6" spans="1:9" ht="23.25" customHeight="1">
      <c r="A6" s="56"/>
      <c r="B6" s="69"/>
      <c r="C6" s="70" t="s">
        <v>17</v>
      </c>
      <c r="D6" s="70" t="s">
        <v>18</v>
      </c>
      <c r="E6" s="70" t="s">
        <v>19</v>
      </c>
      <c r="F6" s="70" t="s">
        <v>36</v>
      </c>
      <c r="G6" s="70" t="s">
        <v>37</v>
      </c>
      <c r="H6" s="57"/>
      <c r="I6" s="94" t="s">
        <v>63</v>
      </c>
    </row>
    <row r="7" spans="1:9" ht="63.75" customHeight="1">
      <c r="A7" s="58" t="s">
        <v>64</v>
      </c>
      <c r="B7" s="63" t="s">
        <v>71</v>
      </c>
      <c r="C7" s="49" t="s">
        <v>63</v>
      </c>
      <c r="D7" s="49" t="s">
        <v>63</v>
      </c>
      <c r="E7" s="49" t="s">
        <v>63</v>
      </c>
      <c r="F7" s="49" t="s">
        <v>63</v>
      </c>
      <c r="G7" s="49" t="s">
        <v>63</v>
      </c>
      <c r="H7" s="53"/>
      <c r="I7" s="95"/>
    </row>
    <row r="8" spans="1:9" ht="27" customHeight="1">
      <c r="A8" s="78" t="s">
        <v>74</v>
      </c>
      <c r="B8" s="79" t="s">
        <v>91</v>
      </c>
      <c r="C8" s="52">
        <v>3</v>
      </c>
      <c r="D8" s="52">
        <v>1</v>
      </c>
      <c r="E8" s="52">
        <v>1</v>
      </c>
      <c r="F8" s="52">
        <v>1</v>
      </c>
      <c r="G8" s="52">
        <v>4</v>
      </c>
      <c r="H8" s="59"/>
      <c r="I8" s="60">
        <f aca="true" t="shared" si="0" ref="I8:I22">SUM(C8:G8)</f>
        <v>10</v>
      </c>
    </row>
    <row r="9" spans="1:9" ht="27" customHeight="1">
      <c r="A9" s="78" t="s">
        <v>77</v>
      </c>
      <c r="B9" s="79" t="s">
        <v>96</v>
      </c>
      <c r="C9" s="52">
        <v>7</v>
      </c>
      <c r="D9" s="52">
        <v>7</v>
      </c>
      <c r="E9" s="52">
        <v>3</v>
      </c>
      <c r="F9" s="52">
        <v>2</v>
      </c>
      <c r="G9" s="52">
        <v>1</v>
      </c>
      <c r="H9" s="59"/>
      <c r="I9" s="60">
        <f t="shared" si="0"/>
        <v>20</v>
      </c>
    </row>
    <row r="10" spans="1:9" ht="27" customHeight="1">
      <c r="A10" s="78" t="s">
        <v>15</v>
      </c>
      <c r="B10" s="79" t="s">
        <v>93</v>
      </c>
      <c r="C10" s="52">
        <v>5</v>
      </c>
      <c r="D10" s="52">
        <v>4</v>
      </c>
      <c r="E10" s="52">
        <v>5</v>
      </c>
      <c r="F10" s="52">
        <v>3</v>
      </c>
      <c r="G10" s="52">
        <v>3</v>
      </c>
      <c r="H10" s="59"/>
      <c r="I10" s="60">
        <f t="shared" si="0"/>
        <v>20</v>
      </c>
    </row>
    <row r="11" spans="1:9" ht="27" customHeight="1">
      <c r="A11" s="58" t="s">
        <v>73</v>
      </c>
      <c r="B11" s="51" t="s">
        <v>92</v>
      </c>
      <c r="C11" s="52">
        <v>4</v>
      </c>
      <c r="D11" s="52">
        <v>6</v>
      </c>
      <c r="E11" s="52">
        <v>4</v>
      </c>
      <c r="F11" s="52">
        <v>6</v>
      </c>
      <c r="G11" s="52">
        <v>2</v>
      </c>
      <c r="H11" s="59"/>
      <c r="I11" s="60">
        <f t="shared" si="0"/>
        <v>22</v>
      </c>
    </row>
    <row r="12" spans="1:9" ht="27" customHeight="1">
      <c r="A12" s="58" t="s">
        <v>14</v>
      </c>
      <c r="B12" s="51" t="s">
        <v>88</v>
      </c>
      <c r="C12" s="52">
        <v>1</v>
      </c>
      <c r="D12" s="52">
        <v>2</v>
      </c>
      <c r="E12" s="52">
        <v>10</v>
      </c>
      <c r="F12" s="52">
        <v>8</v>
      </c>
      <c r="G12" s="52">
        <v>6</v>
      </c>
      <c r="H12" s="59"/>
      <c r="I12" s="60">
        <f t="shared" si="0"/>
        <v>27</v>
      </c>
    </row>
    <row r="13" spans="1:9" ht="27" customHeight="1">
      <c r="A13" s="58" t="s">
        <v>75</v>
      </c>
      <c r="B13" s="51" t="s">
        <v>94</v>
      </c>
      <c r="C13" s="51">
        <v>6</v>
      </c>
      <c r="D13" s="52">
        <v>8</v>
      </c>
      <c r="E13" s="52">
        <v>6</v>
      </c>
      <c r="F13" s="52">
        <v>7</v>
      </c>
      <c r="G13" s="52">
        <v>5</v>
      </c>
      <c r="H13" s="59"/>
      <c r="I13" s="60">
        <f t="shared" si="0"/>
        <v>32</v>
      </c>
    </row>
    <row r="14" spans="1:9" ht="27" customHeight="1">
      <c r="A14" s="58" t="s">
        <v>16</v>
      </c>
      <c r="B14" s="51" t="s">
        <v>102</v>
      </c>
      <c r="C14" s="52">
        <v>8</v>
      </c>
      <c r="D14" s="52">
        <v>3</v>
      </c>
      <c r="E14" s="52">
        <v>2</v>
      </c>
      <c r="F14" s="52">
        <v>4</v>
      </c>
      <c r="G14" s="52">
        <v>16</v>
      </c>
      <c r="H14" s="59"/>
      <c r="I14" s="60">
        <f t="shared" si="0"/>
        <v>33</v>
      </c>
    </row>
    <row r="15" spans="1:9" ht="27" customHeight="1">
      <c r="A15" s="58" t="s">
        <v>79</v>
      </c>
      <c r="B15" s="51" t="s">
        <v>102</v>
      </c>
      <c r="C15" s="52">
        <v>10</v>
      </c>
      <c r="D15" s="52">
        <v>5</v>
      </c>
      <c r="E15" s="52">
        <v>11</v>
      </c>
      <c r="F15" s="52">
        <v>5</v>
      </c>
      <c r="G15" s="52">
        <v>16</v>
      </c>
      <c r="H15" s="59"/>
      <c r="I15" s="60">
        <f t="shared" si="0"/>
        <v>47</v>
      </c>
    </row>
    <row r="16" spans="1:9" ht="27" customHeight="1">
      <c r="A16" s="58" t="s">
        <v>78</v>
      </c>
      <c r="B16" s="51" t="s">
        <v>97</v>
      </c>
      <c r="C16" s="52">
        <v>9</v>
      </c>
      <c r="D16" s="52">
        <v>11</v>
      </c>
      <c r="E16" s="52">
        <v>7</v>
      </c>
      <c r="F16" s="52">
        <v>9</v>
      </c>
      <c r="G16" s="52">
        <v>16</v>
      </c>
      <c r="H16" s="59"/>
      <c r="I16" s="60">
        <f t="shared" si="0"/>
        <v>52</v>
      </c>
    </row>
    <row r="17" spans="1:9" ht="27" customHeight="1">
      <c r="A17" s="58" t="s">
        <v>104</v>
      </c>
      <c r="B17" s="51" t="s">
        <v>102</v>
      </c>
      <c r="C17" s="52">
        <v>2</v>
      </c>
      <c r="D17" s="52">
        <v>16</v>
      </c>
      <c r="E17" s="52">
        <v>8</v>
      </c>
      <c r="F17" s="52">
        <v>16</v>
      </c>
      <c r="G17" s="52">
        <v>16</v>
      </c>
      <c r="H17" s="59"/>
      <c r="I17" s="60">
        <f t="shared" si="0"/>
        <v>58</v>
      </c>
    </row>
    <row r="18" spans="1:9" ht="27" customHeight="1">
      <c r="A18" s="58" t="s">
        <v>100</v>
      </c>
      <c r="B18" s="51" t="s">
        <v>91</v>
      </c>
      <c r="C18" s="52">
        <v>11</v>
      </c>
      <c r="D18" s="52">
        <v>10</v>
      </c>
      <c r="E18" s="52">
        <v>9</v>
      </c>
      <c r="F18" s="52">
        <v>16</v>
      </c>
      <c r="G18" s="52">
        <v>16</v>
      </c>
      <c r="H18" s="59"/>
      <c r="I18" s="60">
        <f t="shared" si="0"/>
        <v>62</v>
      </c>
    </row>
    <row r="19" spans="1:9" ht="27" customHeight="1">
      <c r="A19" s="58" t="s">
        <v>82</v>
      </c>
      <c r="B19" s="51" t="s">
        <v>99</v>
      </c>
      <c r="C19" s="52">
        <v>16</v>
      </c>
      <c r="D19" s="52">
        <v>9</v>
      </c>
      <c r="E19" s="52">
        <v>16</v>
      </c>
      <c r="F19" s="52">
        <v>16</v>
      </c>
      <c r="G19" s="52">
        <v>16</v>
      </c>
      <c r="H19" s="59"/>
      <c r="I19" s="60">
        <f t="shared" si="0"/>
        <v>73</v>
      </c>
    </row>
    <row r="20" spans="1:9" ht="27" customHeight="1">
      <c r="A20" s="58" t="s">
        <v>76</v>
      </c>
      <c r="B20" s="51" t="s">
        <v>95</v>
      </c>
      <c r="C20" s="52">
        <v>16</v>
      </c>
      <c r="D20" s="52">
        <v>16</v>
      </c>
      <c r="E20" s="52">
        <v>16</v>
      </c>
      <c r="F20" s="52">
        <v>16</v>
      </c>
      <c r="G20" s="52">
        <v>16</v>
      </c>
      <c r="H20" s="59"/>
      <c r="I20" s="60">
        <f t="shared" si="0"/>
        <v>80</v>
      </c>
    </row>
    <row r="21" spans="1:9" ht="27" customHeight="1">
      <c r="A21" s="58" t="s">
        <v>81</v>
      </c>
      <c r="B21" s="51" t="s">
        <v>98</v>
      </c>
      <c r="C21" s="52">
        <v>16</v>
      </c>
      <c r="D21" s="52">
        <v>16</v>
      </c>
      <c r="E21" s="52">
        <v>16</v>
      </c>
      <c r="F21" s="52">
        <v>16</v>
      </c>
      <c r="G21" s="52">
        <v>16</v>
      </c>
      <c r="H21" s="59"/>
      <c r="I21" s="60">
        <f t="shared" si="0"/>
        <v>80</v>
      </c>
    </row>
    <row r="22" spans="1:9" ht="27" customHeight="1" thickBot="1">
      <c r="A22" s="61" t="s">
        <v>83</v>
      </c>
      <c r="B22" s="75" t="s">
        <v>101</v>
      </c>
      <c r="C22" s="76">
        <v>16</v>
      </c>
      <c r="D22" s="76">
        <v>16</v>
      </c>
      <c r="E22" s="76">
        <v>16</v>
      </c>
      <c r="F22" s="76">
        <v>16</v>
      </c>
      <c r="G22" s="76">
        <v>16</v>
      </c>
      <c r="H22" s="62"/>
      <c r="I22" s="77">
        <f t="shared" si="0"/>
        <v>80</v>
      </c>
    </row>
    <row r="23" ht="8.25" customHeight="1"/>
  </sheetData>
  <sheetProtection/>
  <protectedRanges>
    <protectedRange sqref="C13 A11:B22 A8:B10" name="Range 1_1_1_1"/>
    <protectedRange sqref="C1:C3 C6" name="Range7_1_1_1"/>
    <protectedRange sqref="F6:G6" name="Range7_1_2_1"/>
  </protectedRanges>
  <mergeCells count="9">
    <mergeCell ref="C1:D1"/>
    <mergeCell ref="C2:D4"/>
    <mergeCell ref="I6:I7"/>
    <mergeCell ref="A1:B1"/>
    <mergeCell ref="A2:B4"/>
    <mergeCell ref="F1:F4"/>
    <mergeCell ref="G1:I2"/>
    <mergeCell ref="G3:I3"/>
    <mergeCell ref="G4:I4"/>
  </mergeCells>
  <printOptions horizontalCentered="1" verticalCentered="1"/>
  <pageMargins left="0.37" right="0.49" top="0.6" bottom="0.32" header="0.29" footer="0.23"/>
  <pageSetup fitToHeight="1" fitToWidth="1" horizontalDpi="300" verticalDpi="300" orientation="landscape" paperSize="9" scale="78" r:id="rId1"/>
  <headerFooter alignWithMargins="0">
    <oddHeader>&amp;C&amp;"Arial,Bold Italic"&amp;28ULO Cat Open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Zeros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12.57421875" style="0" customWidth="1"/>
    <col min="4" max="4" width="1.8515625" style="0" customWidth="1"/>
    <col min="5" max="5" width="7.28125" style="0" customWidth="1"/>
    <col min="6" max="6" width="14.00390625" style="0" customWidth="1"/>
    <col min="7" max="7" width="2.28125" style="0" customWidth="1"/>
    <col min="8" max="8" width="14.140625" style="0" customWidth="1"/>
    <col min="9" max="10" width="13.57421875" style="0" customWidth="1"/>
    <col min="11" max="11" width="13.57421875" style="12" customWidth="1"/>
    <col min="12" max="12" width="11.57421875" style="12" customWidth="1"/>
    <col min="13" max="13" width="13.57421875" style="12" customWidth="1"/>
    <col min="14" max="14" width="13.57421875" style="0" customWidth="1"/>
    <col min="15" max="15" width="11.8515625" style="12" customWidth="1"/>
    <col min="16" max="16" width="2.140625" style="12" customWidth="1"/>
    <col min="17" max="17" width="11.57421875" style="0" customWidth="1"/>
    <col min="18" max="18" width="15.00390625" style="0" customWidth="1"/>
    <col min="19" max="16384" width="7.421875" style="0" customWidth="1"/>
  </cols>
  <sheetData>
    <row r="1" spans="1:18" ht="30.75" customHeight="1">
      <c r="A1" s="14" t="s">
        <v>43</v>
      </c>
      <c r="B1" s="109" t="s">
        <v>17</v>
      </c>
      <c r="C1" s="110"/>
      <c r="D1" s="15"/>
      <c r="E1" s="15"/>
      <c r="F1" s="15"/>
      <c r="G1" s="15"/>
      <c r="H1" s="74" t="s">
        <v>0</v>
      </c>
      <c r="I1" s="8" t="s">
        <v>28</v>
      </c>
      <c r="J1" s="8" t="s">
        <v>29</v>
      </c>
      <c r="K1" s="8" t="s">
        <v>30</v>
      </c>
      <c r="L1" s="8" t="s">
        <v>35</v>
      </c>
      <c r="M1" s="8" t="s">
        <v>66</v>
      </c>
      <c r="N1" s="8" t="s">
        <v>31</v>
      </c>
      <c r="O1" s="17" t="s">
        <v>2</v>
      </c>
      <c r="P1" s="15"/>
      <c r="Q1" s="72" t="s">
        <v>68</v>
      </c>
      <c r="R1" s="73"/>
    </row>
    <row r="2" spans="1:18" ht="30.75" customHeight="1">
      <c r="A2" s="18"/>
      <c r="B2" s="1"/>
      <c r="C2" s="1"/>
      <c r="D2" s="1"/>
      <c r="E2" s="1"/>
      <c r="F2" s="1"/>
      <c r="G2" s="1"/>
      <c r="H2" s="104"/>
      <c r="I2" s="31" t="s">
        <v>26</v>
      </c>
      <c r="J2" s="31" t="s">
        <v>27</v>
      </c>
      <c r="K2" s="31" t="s">
        <v>23</v>
      </c>
      <c r="L2" s="31" t="s">
        <v>24</v>
      </c>
      <c r="M2" s="31" t="s">
        <v>67</v>
      </c>
      <c r="N2" s="31" t="s">
        <v>25</v>
      </c>
      <c r="O2" s="1"/>
      <c r="P2" s="3"/>
      <c r="Q2" s="1"/>
      <c r="R2" s="19"/>
    </row>
    <row r="3" spans="1:18" ht="22.5" customHeight="1">
      <c r="A3" s="18"/>
      <c r="B3" s="1"/>
      <c r="C3" s="1"/>
      <c r="D3" s="1"/>
      <c r="E3" s="1"/>
      <c r="F3" s="1"/>
      <c r="G3" s="1"/>
      <c r="H3" s="1"/>
      <c r="I3" s="46">
        <f>+'Computation of Handicaps'!C4</f>
        <v>0.787</v>
      </c>
      <c r="J3" s="46">
        <f>+'Computation of Handicaps'!D4</f>
        <v>0.814</v>
      </c>
      <c r="K3" s="46">
        <f>+'Computation of Handicaps'!E4</f>
        <v>0.7515375</v>
      </c>
      <c r="L3" s="46">
        <f>+'Computation of Handicaps'!F4</f>
        <v>0.74029</v>
      </c>
      <c r="M3" s="46">
        <f>+'Computation of Handicaps'!G4</f>
        <v>0.7850325</v>
      </c>
      <c r="N3" s="46">
        <f>+'Computation of Handicaps'!H4</f>
        <v>0.8047075</v>
      </c>
      <c r="O3" s="1"/>
      <c r="P3" s="3"/>
      <c r="Q3" s="1"/>
      <c r="R3" s="19"/>
    </row>
    <row r="4" spans="1:18" ht="12.75" customHeigh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3"/>
      <c r="Q4" s="1"/>
      <c r="R4" s="19"/>
    </row>
    <row r="5" spans="1:18" ht="60.75" customHeight="1">
      <c r="A5" s="105" t="s">
        <v>4</v>
      </c>
      <c r="B5" s="107" t="s">
        <v>33</v>
      </c>
      <c r="C5" s="108"/>
      <c r="D5" s="1"/>
      <c r="E5" s="107" t="s">
        <v>34</v>
      </c>
      <c r="F5" s="108"/>
      <c r="G5" s="1"/>
      <c r="H5" s="1"/>
      <c r="I5" s="1"/>
      <c r="J5" s="1"/>
      <c r="K5" s="106" t="s">
        <v>5</v>
      </c>
      <c r="L5" s="106"/>
      <c r="M5" s="106"/>
      <c r="N5" s="1"/>
      <c r="O5" s="4" t="s">
        <v>7</v>
      </c>
      <c r="P5" s="1"/>
      <c r="Q5" s="1"/>
      <c r="R5" s="4" t="s">
        <v>6</v>
      </c>
    </row>
    <row r="6" spans="1:18" ht="53.25" customHeight="1">
      <c r="A6" s="105"/>
      <c r="B6" s="6" t="s">
        <v>8</v>
      </c>
      <c r="C6" s="4" t="s">
        <v>9</v>
      </c>
      <c r="D6" s="1"/>
      <c r="E6" s="6" t="s">
        <v>8</v>
      </c>
      <c r="F6" s="4" t="s">
        <v>9</v>
      </c>
      <c r="G6" s="1"/>
      <c r="H6" s="4" t="s">
        <v>21</v>
      </c>
      <c r="I6" s="4" t="s">
        <v>22</v>
      </c>
      <c r="J6" s="1"/>
      <c r="K6" s="4" t="s">
        <v>11</v>
      </c>
      <c r="L6" s="4" t="s">
        <v>12</v>
      </c>
      <c r="M6" s="4" t="s">
        <v>13</v>
      </c>
      <c r="N6" s="4" t="s">
        <v>10</v>
      </c>
      <c r="O6" s="4" t="s">
        <v>9</v>
      </c>
      <c r="P6" s="5"/>
      <c r="Q6" s="4" t="s">
        <v>32</v>
      </c>
      <c r="R6" s="4" t="s">
        <v>13</v>
      </c>
    </row>
    <row r="7" spans="1:28" s="28" customFormat="1" ht="24.75" customHeight="1">
      <c r="A7" s="67" t="s">
        <v>14</v>
      </c>
      <c r="B7" s="64">
        <v>1</v>
      </c>
      <c r="C7" s="7">
        <f aca="true" t="shared" si="0" ref="C7:C21">+O7</f>
        <v>3469.92003515778</v>
      </c>
      <c r="D7" s="1"/>
      <c r="E7" s="64">
        <v>1</v>
      </c>
      <c r="F7" s="7">
        <f aca="true" t="shared" si="1" ref="F7:F21">+R7</f>
        <v>3368.854403065806</v>
      </c>
      <c r="G7" s="23"/>
      <c r="H7" s="9">
        <f aca="true" t="shared" si="2" ref="H7:H21">SUM(O7/$O$7)</f>
        <v>1</v>
      </c>
      <c r="I7" s="13">
        <f aca="true" t="shared" si="3" ref="I7:I21">SUM(Q7/H7)</f>
        <v>1.03</v>
      </c>
      <c r="J7" s="23"/>
      <c r="K7" s="66">
        <v>45</v>
      </c>
      <c r="L7" s="66">
        <v>24</v>
      </c>
      <c r="M7" s="9">
        <f aca="true" t="shared" si="4" ref="M7:M21">SUM(K7*60)+L7</f>
        <v>2724</v>
      </c>
      <c r="N7" s="66" t="s">
        <v>66</v>
      </c>
      <c r="O7" s="10">
        <f aca="true" t="shared" si="5" ref="O7:O21">IF(N7="CH16",M7/$I$3,+IF(N7="CP16",M7/$J$3,+IF(N7="H18",M7/$K$3,+IF(N7="NA5.5",M7/$L$3,+IF(N7="PH16",M7/$M$3,+IF(N7="OH16",M7/$N$3))))))</f>
        <v>3469.92003515778</v>
      </c>
      <c r="P7" s="26"/>
      <c r="Q7" s="66">
        <v>1.03</v>
      </c>
      <c r="R7" s="10">
        <f aca="true" t="shared" si="6" ref="R7:R21">SUM(O7/Q7)</f>
        <v>3368.854403065806</v>
      </c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1" customFormat="1" ht="24.75" customHeight="1">
      <c r="A8" s="67" t="s">
        <v>72</v>
      </c>
      <c r="B8" s="64">
        <v>2</v>
      </c>
      <c r="C8" s="7">
        <f t="shared" si="0"/>
        <v>3578.1958071799572</v>
      </c>
      <c r="D8" s="1"/>
      <c r="E8" s="64">
        <v>2</v>
      </c>
      <c r="F8" s="7">
        <f t="shared" si="1"/>
        <v>3382.037624933797</v>
      </c>
      <c r="G8" s="1"/>
      <c r="H8" s="9">
        <f t="shared" si="2"/>
        <v>1.0312041116005872</v>
      </c>
      <c r="I8" s="13">
        <f t="shared" si="3"/>
        <v>1.025985048059808</v>
      </c>
      <c r="J8" s="1"/>
      <c r="K8" s="66">
        <v>46</v>
      </c>
      <c r="L8" s="66">
        <v>49</v>
      </c>
      <c r="M8" s="9">
        <f t="shared" si="4"/>
        <v>2809</v>
      </c>
      <c r="N8" s="66" t="s">
        <v>66</v>
      </c>
      <c r="O8" s="10">
        <f t="shared" si="5"/>
        <v>3578.1958071799572</v>
      </c>
      <c r="P8" s="5"/>
      <c r="Q8" s="66">
        <v>1.058</v>
      </c>
      <c r="R8" s="10">
        <f t="shared" si="6"/>
        <v>3382.037624933797</v>
      </c>
      <c r="S8"/>
      <c r="T8"/>
      <c r="U8"/>
      <c r="V8"/>
      <c r="W8"/>
      <c r="X8"/>
      <c r="Y8"/>
      <c r="Z8"/>
      <c r="AA8"/>
      <c r="AB8"/>
    </row>
    <row r="9" spans="1:28" s="28" customFormat="1" ht="24.75" customHeight="1">
      <c r="A9" s="67" t="s">
        <v>74</v>
      </c>
      <c r="B9" s="64">
        <v>3</v>
      </c>
      <c r="C9" s="7">
        <f t="shared" si="0"/>
        <v>3587.2235872235874</v>
      </c>
      <c r="D9" s="1"/>
      <c r="E9" s="64">
        <v>4</v>
      </c>
      <c r="F9" s="7">
        <f t="shared" si="1"/>
        <v>3638.157796372807</v>
      </c>
      <c r="G9" s="23"/>
      <c r="H9" s="9">
        <f t="shared" si="2"/>
        <v>1.0338058372750003</v>
      </c>
      <c r="I9" s="13">
        <f t="shared" si="3"/>
        <v>0.9537574314718407</v>
      </c>
      <c r="J9" s="23"/>
      <c r="K9" s="66">
        <v>48</v>
      </c>
      <c r="L9" s="66">
        <v>40</v>
      </c>
      <c r="M9" s="9">
        <f t="shared" si="4"/>
        <v>2920</v>
      </c>
      <c r="N9" s="66" t="s">
        <v>29</v>
      </c>
      <c r="O9" s="10">
        <f t="shared" si="5"/>
        <v>3587.2235872235874</v>
      </c>
      <c r="P9" s="26"/>
      <c r="Q9" s="66">
        <v>0.986</v>
      </c>
      <c r="R9" s="10">
        <f t="shared" si="6"/>
        <v>3638.157796372807</v>
      </c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28" customFormat="1" ht="24.75" customHeight="1">
      <c r="A10" s="67" t="s">
        <v>73</v>
      </c>
      <c r="B10" s="64">
        <v>4</v>
      </c>
      <c r="C10" s="7">
        <f t="shared" si="0"/>
        <v>3691.2325285895804</v>
      </c>
      <c r="D10" s="1"/>
      <c r="E10" s="64">
        <v>3</v>
      </c>
      <c r="F10" s="7">
        <f t="shared" si="1"/>
        <v>3452.9771081287004</v>
      </c>
      <c r="G10" s="23"/>
      <c r="H10" s="9">
        <f t="shared" si="2"/>
        <v>1.0637802863436123</v>
      </c>
      <c r="I10" s="13">
        <f t="shared" si="3"/>
        <v>1.0049067591526146</v>
      </c>
      <c r="J10" s="23"/>
      <c r="K10" s="66">
        <v>48</v>
      </c>
      <c r="L10" s="66">
        <v>25</v>
      </c>
      <c r="M10" s="9">
        <f t="shared" si="4"/>
        <v>2905</v>
      </c>
      <c r="N10" s="66" t="s">
        <v>28</v>
      </c>
      <c r="O10" s="10">
        <f t="shared" si="5"/>
        <v>3691.2325285895804</v>
      </c>
      <c r="P10" s="26"/>
      <c r="Q10" s="66">
        <v>1.069</v>
      </c>
      <c r="R10" s="10">
        <f t="shared" si="6"/>
        <v>3452.9771081287004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24.75" customHeight="1">
      <c r="A11" s="67" t="s">
        <v>15</v>
      </c>
      <c r="B11" s="64">
        <v>5</v>
      </c>
      <c r="C11" s="7">
        <f t="shared" si="0"/>
        <v>3809.402795425667</v>
      </c>
      <c r="D11" s="1"/>
      <c r="E11" s="64">
        <v>5</v>
      </c>
      <c r="F11" s="7">
        <f t="shared" si="1"/>
        <v>3648.8532523234358</v>
      </c>
      <c r="G11" s="23"/>
      <c r="H11" s="9">
        <f t="shared" si="2"/>
        <v>1.0978359030837004</v>
      </c>
      <c r="I11" s="13">
        <f t="shared" si="3"/>
        <v>0.9509617940782578</v>
      </c>
      <c r="J11" s="23"/>
      <c r="K11" s="66">
        <v>49</v>
      </c>
      <c r="L11" s="66">
        <v>58</v>
      </c>
      <c r="M11" s="9">
        <f t="shared" si="4"/>
        <v>2998</v>
      </c>
      <c r="N11" s="66" t="s">
        <v>28</v>
      </c>
      <c r="O11" s="10">
        <f t="shared" si="5"/>
        <v>3809.402795425667</v>
      </c>
      <c r="P11" s="26"/>
      <c r="Q11" s="66">
        <v>1.044</v>
      </c>
      <c r="R11" s="10">
        <f t="shared" si="6"/>
        <v>3648.8532523234358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24.75" customHeight="1">
      <c r="A12" s="67" t="s">
        <v>75</v>
      </c>
      <c r="B12" s="64">
        <v>6</v>
      </c>
      <c r="C12" s="7">
        <f t="shared" si="0"/>
        <v>3895.380127574336</v>
      </c>
      <c r="D12" s="1"/>
      <c r="E12" s="64">
        <v>6</v>
      </c>
      <c r="F12" s="7">
        <f t="shared" si="1"/>
        <v>3781.922453955666</v>
      </c>
      <c r="G12" s="23"/>
      <c r="H12" s="9">
        <f t="shared" si="2"/>
        <v>1.1226138032305433</v>
      </c>
      <c r="I12" s="13">
        <f t="shared" si="3"/>
        <v>0.9175016350555919</v>
      </c>
      <c r="J12" s="23"/>
      <c r="K12" s="66">
        <v>50</v>
      </c>
      <c r="L12" s="68">
        <v>58</v>
      </c>
      <c r="M12" s="9">
        <f t="shared" si="4"/>
        <v>3058</v>
      </c>
      <c r="N12" s="66" t="s">
        <v>66</v>
      </c>
      <c r="O12" s="10">
        <f t="shared" si="5"/>
        <v>3895.380127574336</v>
      </c>
      <c r="P12" s="26"/>
      <c r="Q12" s="66">
        <v>1.03</v>
      </c>
      <c r="R12" s="10">
        <f t="shared" si="6"/>
        <v>3781.922453955666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24.75" customHeight="1">
      <c r="A13" s="67" t="s">
        <v>77</v>
      </c>
      <c r="B13" s="64">
        <v>7</v>
      </c>
      <c r="C13" s="7">
        <f t="shared" si="0"/>
        <v>4074.9682337992376</v>
      </c>
      <c r="D13" s="1"/>
      <c r="E13" s="64">
        <v>8</v>
      </c>
      <c r="F13" s="7">
        <f t="shared" si="1"/>
        <v>4158.130850815549</v>
      </c>
      <c r="G13" s="23"/>
      <c r="H13" s="9">
        <f t="shared" si="2"/>
        <v>1.1743694933920705</v>
      </c>
      <c r="I13" s="13">
        <f t="shared" si="3"/>
        <v>0.8344903418508853</v>
      </c>
      <c r="J13" s="23"/>
      <c r="K13" s="66">
        <v>53</v>
      </c>
      <c r="L13" s="68">
        <v>27</v>
      </c>
      <c r="M13" s="9">
        <f t="shared" si="4"/>
        <v>3207</v>
      </c>
      <c r="N13" s="66" t="s">
        <v>28</v>
      </c>
      <c r="O13" s="10">
        <f t="shared" si="5"/>
        <v>4074.9682337992376</v>
      </c>
      <c r="P13" s="26"/>
      <c r="Q13" s="66">
        <v>0.98</v>
      </c>
      <c r="R13" s="10">
        <f t="shared" si="6"/>
        <v>4158.130850815549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11" customFormat="1" ht="24.75" customHeight="1">
      <c r="A14" s="67" t="s">
        <v>16</v>
      </c>
      <c r="B14" s="64">
        <v>8</v>
      </c>
      <c r="C14" s="7">
        <f t="shared" si="0"/>
        <v>4120.711562897078</v>
      </c>
      <c r="D14" s="1"/>
      <c r="E14" s="64">
        <v>7</v>
      </c>
      <c r="F14" s="7">
        <f t="shared" si="1"/>
        <v>3840.3649234828313</v>
      </c>
      <c r="G14" s="1"/>
      <c r="H14" s="9">
        <f t="shared" si="2"/>
        <v>1.1875523127753305</v>
      </c>
      <c r="I14" s="13">
        <f t="shared" si="3"/>
        <v>0.9035391438819064</v>
      </c>
      <c r="J14" s="1"/>
      <c r="K14" s="66">
        <v>54</v>
      </c>
      <c r="L14" s="68">
        <v>3</v>
      </c>
      <c r="M14" s="9">
        <f t="shared" si="4"/>
        <v>3243</v>
      </c>
      <c r="N14" s="66" t="s">
        <v>28</v>
      </c>
      <c r="O14" s="10">
        <f t="shared" si="5"/>
        <v>4120.711562897078</v>
      </c>
      <c r="P14" s="5"/>
      <c r="Q14" s="66">
        <v>1.073</v>
      </c>
      <c r="R14" s="10">
        <f t="shared" si="6"/>
        <v>3840.3649234828313</v>
      </c>
      <c r="S14"/>
      <c r="T14"/>
      <c r="U14"/>
      <c r="V14"/>
      <c r="W14"/>
      <c r="X14"/>
      <c r="Y14"/>
      <c r="Z14"/>
      <c r="AA14"/>
      <c r="AB14"/>
    </row>
    <row r="15" spans="1:28" s="11" customFormat="1" ht="24.75" customHeight="1">
      <c r="A15" s="67" t="s">
        <v>78</v>
      </c>
      <c r="B15" s="64">
        <v>9</v>
      </c>
      <c r="C15" s="7">
        <f t="shared" si="0"/>
        <v>4734.434561626429</v>
      </c>
      <c r="D15" s="1"/>
      <c r="E15" s="64"/>
      <c r="F15" s="22" t="e">
        <f t="shared" si="1"/>
        <v>#DIV/0!</v>
      </c>
      <c r="G15" s="1"/>
      <c r="H15" s="9">
        <f t="shared" si="2"/>
        <v>1.3644218061674007</v>
      </c>
      <c r="I15" s="13">
        <f t="shared" si="3"/>
        <v>0</v>
      </c>
      <c r="J15" s="1"/>
      <c r="K15" s="66">
        <v>62</v>
      </c>
      <c r="L15" s="68">
        <v>6</v>
      </c>
      <c r="M15" s="9">
        <f t="shared" si="4"/>
        <v>3726</v>
      </c>
      <c r="N15" s="66" t="s">
        <v>28</v>
      </c>
      <c r="O15" s="10">
        <f t="shared" si="5"/>
        <v>4734.434561626429</v>
      </c>
      <c r="P15" s="5"/>
      <c r="Q15" s="66"/>
      <c r="R15" s="25" t="e">
        <f t="shared" si="6"/>
        <v>#DIV/0!</v>
      </c>
      <c r="S15"/>
      <c r="T15"/>
      <c r="U15"/>
      <c r="V15"/>
      <c r="W15"/>
      <c r="X15"/>
      <c r="Y15"/>
      <c r="Z15"/>
      <c r="AA15"/>
      <c r="AB15"/>
    </row>
    <row r="16" spans="1:28" s="28" customFormat="1" ht="24.75" customHeight="1">
      <c r="A16" s="67" t="s">
        <v>79</v>
      </c>
      <c r="B16" s="64">
        <v>10</v>
      </c>
      <c r="C16" s="7">
        <f t="shared" si="0"/>
        <v>4739.517153748411</v>
      </c>
      <c r="D16" s="1"/>
      <c r="E16" s="64"/>
      <c r="F16" s="22" t="e">
        <f t="shared" si="1"/>
        <v>#DIV/0!</v>
      </c>
      <c r="G16" s="23"/>
      <c r="H16" s="9">
        <f t="shared" si="2"/>
        <v>1.3658865638766517</v>
      </c>
      <c r="I16" s="13">
        <f t="shared" si="3"/>
        <v>0</v>
      </c>
      <c r="J16" s="23"/>
      <c r="K16" s="66">
        <v>62</v>
      </c>
      <c r="L16" s="68">
        <v>10</v>
      </c>
      <c r="M16" s="9">
        <f t="shared" si="4"/>
        <v>3730</v>
      </c>
      <c r="N16" s="66" t="s">
        <v>28</v>
      </c>
      <c r="O16" s="10">
        <f t="shared" si="5"/>
        <v>4739.517153748411</v>
      </c>
      <c r="P16" s="26"/>
      <c r="Q16" s="66"/>
      <c r="R16" s="25" t="e">
        <f t="shared" si="6"/>
        <v>#DIV/0!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8" customFormat="1" ht="24.75" customHeight="1">
      <c r="A17" s="67" t="s">
        <v>80</v>
      </c>
      <c r="B17" s="64">
        <v>11</v>
      </c>
      <c r="C17" s="7">
        <f t="shared" si="0"/>
        <v>4787.801778907243</v>
      </c>
      <c r="D17" s="1"/>
      <c r="E17" s="64"/>
      <c r="F17" s="22" t="e">
        <f t="shared" si="1"/>
        <v>#DIV/0!</v>
      </c>
      <c r="G17" s="23"/>
      <c r="H17" s="9">
        <f t="shared" si="2"/>
        <v>1.3798017621145375</v>
      </c>
      <c r="I17" s="13">
        <f t="shared" si="3"/>
        <v>0</v>
      </c>
      <c r="J17" s="23"/>
      <c r="K17" s="66">
        <v>62</v>
      </c>
      <c r="L17" s="68">
        <v>48</v>
      </c>
      <c r="M17" s="9">
        <f t="shared" si="4"/>
        <v>3768</v>
      </c>
      <c r="N17" s="66" t="s">
        <v>28</v>
      </c>
      <c r="O17" s="10">
        <f t="shared" si="5"/>
        <v>4787.801778907243</v>
      </c>
      <c r="P17" s="26"/>
      <c r="Q17" s="66"/>
      <c r="R17" s="25" t="e">
        <f t="shared" si="6"/>
        <v>#DIV/0!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8" customFormat="1" ht="24.75" customHeight="1">
      <c r="A18" s="67" t="s">
        <v>83</v>
      </c>
      <c r="B18" s="64">
        <v>16</v>
      </c>
      <c r="C18" s="22" t="b">
        <f t="shared" si="0"/>
        <v>0</v>
      </c>
      <c r="D18" s="1"/>
      <c r="E18" s="64">
        <v>11</v>
      </c>
      <c r="F18" s="7">
        <f t="shared" si="1"/>
        <v>0</v>
      </c>
      <c r="G18" s="23"/>
      <c r="H18" s="21">
        <f t="shared" si="2"/>
        <v>0</v>
      </c>
      <c r="I18" s="24" t="e">
        <f t="shared" si="3"/>
        <v>#DIV/0!</v>
      </c>
      <c r="J18" s="23"/>
      <c r="K18" s="66" t="s">
        <v>40</v>
      </c>
      <c r="L18" s="68"/>
      <c r="M18" s="21" t="e">
        <f t="shared" si="4"/>
        <v>#VALUE!</v>
      </c>
      <c r="N18" s="71"/>
      <c r="O18" s="25" t="b">
        <f t="shared" si="5"/>
        <v>0</v>
      </c>
      <c r="P18" s="26"/>
      <c r="Q18" s="66">
        <v>1.097</v>
      </c>
      <c r="R18" s="10">
        <f t="shared" si="6"/>
        <v>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24.75" customHeight="1">
      <c r="A19" s="67" t="s">
        <v>82</v>
      </c>
      <c r="B19" s="64">
        <v>16</v>
      </c>
      <c r="C19" s="22" t="e">
        <f t="shared" si="0"/>
        <v>#VALUE!</v>
      </c>
      <c r="D19" s="1"/>
      <c r="E19" s="64">
        <v>11</v>
      </c>
      <c r="F19" s="22" t="e">
        <f t="shared" si="1"/>
        <v>#VALUE!</v>
      </c>
      <c r="G19" s="23"/>
      <c r="H19" s="21" t="e">
        <f t="shared" si="2"/>
        <v>#VALUE!</v>
      </c>
      <c r="I19" s="24" t="e">
        <f t="shared" si="3"/>
        <v>#VALUE!</v>
      </c>
      <c r="J19" s="23"/>
      <c r="K19" s="66" t="s">
        <v>38</v>
      </c>
      <c r="L19" s="68"/>
      <c r="M19" s="21" t="e">
        <f t="shared" si="4"/>
        <v>#VALUE!</v>
      </c>
      <c r="N19" s="66" t="s">
        <v>28</v>
      </c>
      <c r="O19" s="25" t="e">
        <f t="shared" si="5"/>
        <v>#VALUE!</v>
      </c>
      <c r="P19" s="26"/>
      <c r="Q19" s="66">
        <v>1.2</v>
      </c>
      <c r="R19" s="25" t="e">
        <f t="shared" si="6"/>
        <v>#VALUE!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28" customFormat="1" ht="24.75" customHeight="1">
      <c r="A20" s="67" t="s">
        <v>81</v>
      </c>
      <c r="B20" s="64">
        <v>16</v>
      </c>
      <c r="C20" s="22" t="e">
        <f t="shared" si="0"/>
        <v>#VALUE!</v>
      </c>
      <c r="D20" s="1"/>
      <c r="E20" s="64">
        <v>11</v>
      </c>
      <c r="F20" s="22" t="e">
        <f t="shared" si="1"/>
        <v>#VALUE!</v>
      </c>
      <c r="G20" s="23"/>
      <c r="H20" s="21" t="e">
        <f t="shared" si="2"/>
        <v>#VALUE!</v>
      </c>
      <c r="I20" s="24" t="e">
        <f t="shared" si="3"/>
        <v>#VALUE!</v>
      </c>
      <c r="J20" s="23"/>
      <c r="K20" s="66" t="s">
        <v>39</v>
      </c>
      <c r="L20" s="68"/>
      <c r="M20" s="21" t="e">
        <f t="shared" si="4"/>
        <v>#VALUE!</v>
      </c>
      <c r="N20" s="66" t="s">
        <v>28</v>
      </c>
      <c r="O20" s="25" t="e">
        <f t="shared" si="5"/>
        <v>#VALUE!</v>
      </c>
      <c r="P20" s="26"/>
      <c r="Q20" s="66">
        <v>1.076</v>
      </c>
      <c r="R20" s="25" t="e">
        <f t="shared" si="6"/>
        <v>#VALUE!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28" customFormat="1" ht="24.75" customHeight="1">
      <c r="A21" s="67" t="s">
        <v>76</v>
      </c>
      <c r="B21" s="65">
        <v>16</v>
      </c>
      <c r="C21" s="22" t="e">
        <f t="shared" si="0"/>
        <v>#VALUE!</v>
      </c>
      <c r="D21" s="20"/>
      <c r="E21" s="65"/>
      <c r="F21" s="22" t="e">
        <f t="shared" si="1"/>
        <v>#VALUE!</v>
      </c>
      <c r="G21" s="29"/>
      <c r="H21" s="21" t="e">
        <f t="shared" si="2"/>
        <v>#VALUE!</v>
      </c>
      <c r="I21" s="24" t="e">
        <f t="shared" si="3"/>
        <v>#VALUE!</v>
      </c>
      <c r="J21" s="29"/>
      <c r="K21" s="66" t="s">
        <v>41</v>
      </c>
      <c r="L21" s="66"/>
      <c r="M21" s="21" t="e">
        <f t="shared" si="4"/>
        <v>#VALUE!</v>
      </c>
      <c r="N21" s="66" t="s">
        <v>28</v>
      </c>
      <c r="O21" s="25" t="e">
        <f t="shared" si="5"/>
        <v>#VALUE!</v>
      </c>
      <c r="P21" s="30"/>
      <c r="Q21" s="66"/>
      <c r="R21" s="25" t="e">
        <f t="shared" si="6"/>
        <v>#VALUE!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2.75">
      <c r="Q22" s="28"/>
    </row>
    <row r="23" spans="13:16" ht="12.75">
      <c r="M23"/>
      <c r="O23"/>
      <c r="P23"/>
    </row>
  </sheetData>
  <sheetProtection/>
  <protectedRanges>
    <protectedRange sqref="E7:E21" name="Range8"/>
    <protectedRange sqref="B7:B21" name="Range7"/>
    <protectedRange sqref="B1" name="Range6"/>
    <protectedRange sqref="Q1" name="Range5"/>
    <protectedRange sqref="Q7:Q21" name="Range4"/>
    <protectedRange sqref="N7:N21" name="Range3"/>
    <protectedRange sqref="K7:L21" name="Range2"/>
    <protectedRange sqref="A7:A21" name="Range1"/>
  </protectedRanges>
  <mergeCells count="7">
    <mergeCell ref="Q1:R1"/>
    <mergeCell ref="H1:H2"/>
    <mergeCell ref="A5:A6"/>
    <mergeCell ref="K5:M5"/>
    <mergeCell ref="B5:C5"/>
    <mergeCell ref="B1:C1"/>
    <mergeCell ref="E5:F5"/>
  </mergeCells>
  <printOptions horizontalCentered="1" verticalCentered="1"/>
  <pageMargins left="0.1968503937007874" right="0.4724409448818898" top="0.4330708661417323" bottom="0.4330708661417323" header="0.15748031496062992" footer="0.1968503937007874"/>
  <pageSetup fitToHeight="1" fitToWidth="1" horizontalDpi="300" verticalDpi="3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Zeros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12.57421875" style="0" customWidth="1"/>
    <col min="4" max="4" width="1.8515625" style="0" customWidth="1"/>
    <col min="5" max="5" width="7.28125" style="0" customWidth="1"/>
    <col min="6" max="6" width="12.57421875" style="0" customWidth="1"/>
    <col min="7" max="7" width="2.28125" style="0" customWidth="1"/>
    <col min="8" max="8" width="14.140625" style="0" customWidth="1"/>
    <col min="9" max="10" width="13.57421875" style="0" customWidth="1"/>
    <col min="11" max="11" width="13.57421875" style="12" customWidth="1"/>
    <col min="12" max="12" width="11.57421875" style="12" customWidth="1"/>
    <col min="13" max="13" width="13.57421875" style="12" customWidth="1"/>
    <col min="14" max="14" width="13.57421875" style="0" customWidth="1"/>
    <col min="15" max="15" width="11.8515625" style="12" customWidth="1"/>
    <col min="16" max="16" width="2.140625" style="12" customWidth="1"/>
    <col min="17" max="17" width="11.57421875" style="0" customWidth="1"/>
    <col min="18" max="18" width="15.00390625" style="0" customWidth="1"/>
    <col min="19" max="16384" width="7.421875" style="0" customWidth="1"/>
  </cols>
  <sheetData>
    <row r="1" spans="1:18" ht="30.75" customHeight="1">
      <c r="A1" s="14" t="s">
        <v>43</v>
      </c>
      <c r="B1" s="109" t="s">
        <v>18</v>
      </c>
      <c r="C1" s="110"/>
      <c r="D1" s="15"/>
      <c r="E1" s="15"/>
      <c r="F1" s="15"/>
      <c r="G1" s="15"/>
      <c r="H1" s="74" t="s">
        <v>0</v>
      </c>
      <c r="I1" s="8" t="s">
        <v>28</v>
      </c>
      <c r="J1" s="8" t="s">
        <v>29</v>
      </c>
      <c r="K1" s="8" t="s">
        <v>30</v>
      </c>
      <c r="L1" s="8" t="s">
        <v>35</v>
      </c>
      <c r="M1" s="8" t="s">
        <v>66</v>
      </c>
      <c r="N1" s="8" t="s">
        <v>31</v>
      </c>
      <c r="O1" s="17" t="s">
        <v>2</v>
      </c>
      <c r="P1" s="15"/>
      <c r="Q1" s="72" t="s">
        <v>68</v>
      </c>
      <c r="R1" s="73"/>
    </row>
    <row r="2" spans="1:18" ht="30.75" customHeight="1">
      <c r="A2" s="18"/>
      <c r="B2" s="1"/>
      <c r="C2" s="1"/>
      <c r="D2" s="1"/>
      <c r="E2" s="1"/>
      <c r="F2" s="1"/>
      <c r="G2" s="1"/>
      <c r="H2" s="104"/>
      <c r="I2" s="31" t="s">
        <v>26</v>
      </c>
      <c r="J2" s="31" t="s">
        <v>27</v>
      </c>
      <c r="K2" s="31" t="s">
        <v>23</v>
      </c>
      <c r="L2" s="31" t="s">
        <v>24</v>
      </c>
      <c r="M2" s="31" t="s">
        <v>67</v>
      </c>
      <c r="N2" s="31" t="s">
        <v>25</v>
      </c>
      <c r="O2" s="1"/>
      <c r="P2" s="3"/>
      <c r="Q2" s="1"/>
      <c r="R2" s="19"/>
    </row>
    <row r="3" spans="1:18" ht="22.5" customHeight="1">
      <c r="A3" s="18"/>
      <c r="B3" s="1"/>
      <c r="C3" s="1"/>
      <c r="D3" s="1"/>
      <c r="E3" s="1"/>
      <c r="F3" s="1"/>
      <c r="G3" s="1"/>
      <c r="H3" s="1"/>
      <c r="I3" s="46">
        <f>+'Computation of Handicaps'!C4</f>
        <v>0.787</v>
      </c>
      <c r="J3" s="46">
        <f>+'Computation of Handicaps'!D4</f>
        <v>0.814</v>
      </c>
      <c r="K3" s="46">
        <f>+'Computation of Handicaps'!E4</f>
        <v>0.7515375</v>
      </c>
      <c r="L3" s="46">
        <f>+'Computation of Handicaps'!F4</f>
        <v>0.74029</v>
      </c>
      <c r="M3" s="46">
        <f>+'Computation of Handicaps'!G4</f>
        <v>0.7850325</v>
      </c>
      <c r="N3" s="46">
        <f>+'Computation of Handicaps'!H4</f>
        <v>0.8047075</v>
      </c>
      <c r="O3" s="1"/>
      <c r="P3" s="3"/>
      <c r="Q3" s="1"/>
      <c r="R3" s="19"/>
    </row>
    <row r="4" spans="1:18" ht="12.75" customHeigh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3"/>
      <c r="Q4" s="1"/>
      <c r="R4" s="19"/>
    </row>
    <row r="5" spans="1:18" ht="60.75" customHeight="1">
      <c r="A5" s="105" t="s">
        <v>4</v>
      </c>
      <c r="B5" s="107" t="s">
        <v>33</v>
      </c>
      <c r="C5" s="108"/>
      <c r="D5" s="1"/>
      <c r="E5" s="107" t="s">
        <v>34</v>
      </c>
      <c r="F5" s="108"/>
      <c r="G5" s="1"/>
      <c r="H5" s="1"/>
      <c r="I5" s="1"/>
      <c r="J5" s="1"/>
      <c r="K5" s="106" t="s">
        <v>5</v>
      </c>
      <c r="L5" s="106"/>
      <c r="M5" s="106"/>
      <c r="N5" s="1"/>
      <c r="O5" s="4" t="s">
        <v>7</v>
      </c>
      <c r="P5" s="1"/>
      <c r="Q5" s="1"/>
      <c r="R5" s="4" t="s">
        <v>6</v>
      </c>
    </row>
    <row r="6" spans="1:18" ht="53.25" customHeight="1">
      <c r="A6" s="105"/>
      <c r="B6" s="6" t="s">
        <v>8</v>
      </c>
      <c r="C6" s="4" t="s">
        <v>9</v>
      </c>
      <c r="D6" s="1"/>
      <c r="E6" s="6" t="s">
        <v>8</v>
      </c>
      <c r="F6" s="4" t="s">
        <v>9</v>
      </c>
      <c r="G6" s="1"/>
      <c r="H6" s="4" t="s">
        <v>21</v>
      </c>
      <c r="I6" s="4" t="s">
        <v>22</v>
      </c>
      <c r="J6" s="1"/>
      <c r="K6" s="4" t="s">
        <v>11</v>
      </c>
      <c r="L6" s="4" t="s">
        <v>12</v>
      </c>
      <c r="M6" s="4" t="s">
        <v>13</v>
      </c>
      <c r="N6" s="4" t="s">
        <v>10</v>
      </c>
      <c r="O6" s="4" t="s">
        <v>9</v>
      </c>
      <c r="P6" s="5"/>
      <c r="Q6" s="4" t="s">
        <v>32</v>
      </c>
      <c r="R6" s="4" t="s">
        <v>13</v>
      </c>
    </row>
    <row r="7" spans="1:28" s="11" customFormat="1" ht="24.75" customHeight="1">
      <c r="A7" s="67" t="s">
        <v>74</v>
      </c>
      <c r="B7" s="64">
        <v>1</v>
      </c>
      <c r="C7" s="7">
        <f aca="true" t="shared" si="0" ref="C7:C21">+O7</f>
        <v>3594.6632782719184</v>
      </c>
      <c r="D7" s="1"/>
      <c r="E7" s="64">
        <v>3</v>
      </c>
      <c r="F7" s="7">
        <f aca="true" t="shared" si="1" ref="F7:F21">+R7</f>
        <v>3645.7031219796336</v>
      </c>
      <c r="G7" s="1"/>
      <c r="H7" s="9">
        <f aca="true" t="shared" si="2" ref="H7:H21">SUM(O7/$O$7)</f>
        <v>1</v>
      </c>
      <c r="I7" s="13">
        <f aca="true" t="shared" si="3" ref="I7:I21">SUM(Q7/H7)</f>
        <v>0.986</v>
      </c>
      <c r="J7" s="1"/>
      <c r="K7" s="66">
        <v>47</v>
      </c>
      <c r="L7" s="66">
        <v>9</v>
      </c>
      <c r="M7" s="9">
        <f aca="true" t="shared" si="4" ref="M7:M21">SUM(K7*60)+L7</f>
        <v>2829</v>
      </c>
      <c r="N7" s="66" t="s">
        <v>28</v>
      </c>
      <c r="O7" s="10">
        <f aca="true" t="shared" si="5" ref="O7:O21">IF(N7="CH16",M7/$I$3,+IF(N7="CP16",M7/$J$3,+IF(N7="H18",M7/$K$3,+IF(N7="NA5.5",M7/$L$3,+IF(N7="PH16",M7/$M$3,+IF(N7="OH16",M7/$N$3))))))</f>
        <v>3594.6632782719184</v>
      </c>
      <c r="P7" s="5"/>
      <c r="Q7" s="66">
        <v>0.986</v>
      </c>
      <c r="R7" s="10">
        <f aca="true" t="shared" si="6" ref="R7:R21">SUM(O7/Q7)</f>
        <v>3645.7031219796336</v>
      </c>
      <c r="S7"/>
      <c r="T7"/>
      <c r="U7"/>
      <c r="V7"/>
      <c r="W7"/>
      <c r="X7"/>
      <c r="Y7"/>
      <c r="Z7"/>
      <c r="AA7"/>
      <c r="AB7"/>
    </row>
    <row r="8" spans="1:28" s="28" customFormat="1" ht="24.75" customHeight="1">
      <c r="A8" s="67" t="s">
        <v>14</v>
      </c>
      <c r="B8" s="64">
        <v>2</v>
      </c>
      <c r="C8" s="7">
        <f t="shared" si="0"/>
        <v>3711.9482314426473</v>
      </c>
      <c r="D8" s="1"/>
      <c r="E8" s="64">
        <v>2</v>
      </c>
      <c r="F8" s="7">
        <f t="shared" si="1"/>
        <v>3603.833234410337</v>
      </c>
      <c r="G8" s="23"/>
      <c r="H8" s="9">
        <f t="shared" si="2"/>
        <v>1.032627521437032</v>
      </c>
      <c r="I8" s="13">
        <f t="shared" si="3"/>
        <v>0.9974554993136582</v>
      </c>
      <c r="J8" s="23"/>
      <c r="K8" s="66">
        <v>48</v>
      </c>
      <c r="L8" s="66">
        <v>34</v>
      </c>
      <c r="M8" s="9">
        <f t="shared" si="4"/>
        <v>2914</v>
      </c>
      <c r="N8" s="66" t="s">
        <v>66</v>
      </c>
      <c r="O8" s="10">
        <f t="shared" si="5"/>
        <v>3711.9482314426473</v>
      </c>
      <c r="P8" s="26"/>
      <c r="Q8" s="66">
        <v>1.03</v>
      </c>
      <c r="R8" s="10">
        <f t="shared" si="6"/>
        <v>3603.833234410337</v>
      </c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28" customFormat="1" ht="24.75" customHeight="1">
      <c r="A9" s="67" t="s">
        <v>16</v>
      </c>
      <c r="B9" s="64">
        <v>3</v>
      </c>
      <c r="C9" s="7">
        <f t="shared" si="0"/>
        <v>3824.6505717916134</v>
      </c>
      <c r="D9" s="1"/>
      <c r="E9" s="64">
        <v>1</v>
      </c>
      <c r="F9" s="7">
        <f t="shared" si="1"/>
        <v>3564.446012853321</v>
      </c>
      <c r="G9" s="23"/>
      <c r="H9" s="9">
        <f t="shared" si="2"/>
        <v>1.0639802050194416</v>
      </c>
      <c r="I9" s="13">
        <f t="shared" si="3"/>
        <v>1.0084774086378736</v>
      </c>
      <c r="J9" s="23"/>
      <c r="K9" s="66">
        <v>50</v>
      </c>
      <c r="L9" s="66">
        <v>10</v>
      </c>
      <c r="M9" s="9">
        <f t="shared" si="4"/>
        <v>3010</v>
      </c>
      <c r="N9" s="66" t="s">
        <v>28</v>
      </c>
      <c r="O9" s="10">
        <f t="shared" si="5"/>
        <v>3824.6505717916134</v>
      </c>
      <c r="P9" s="26"/>
      <c r="Q9" s="66">
        <v>1.073</v>
      </c>
      <c r="R9" s="10">
        <f t="shared" si="6"/>
        <v>3564.446012853321</v>
      </c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28" customFormat="1" ht="24.75" customHeight="1">
      <c r="A10" s="67" t="s">
        <v>15</v>
      </c>
      <c r="B10" s="64">
        <v>4</v>
      </c>
      <c r="C10" s="7">
        <f t="shared" si="0"/>
        <v>3942.8208386277</v>
      </c>
      <c r="D10" s="1"/>
      <c r="E10" s="64">
        <v>4</v>
      </c>
      <c r="F10" s="7">
        <f t="shared" si="1"/>
        <v>3776.6483128617815</v>
      </c>
      <c r="G10" s="23"/>
      <c r="H10" s="9">
        <f t="shared" si="2"/>
        <v>1.0968540120183812</v>
      </c>
      <c r="I10" s="13">
        <f t="shared" si="3"/>
        <v>0.9518130841121495</v>
      </c>
      <c r="J10" s="23"/>
      <c r="K10" s="66">
        <v>51</v>
      </c>
      <c r="L10" s="66">
        <v>43</v>
      </c>
      <c r="M10" s="9">
        <f t="shared" si="4"/>
        <v>3103</v>
      </c>
      <c r="N10" s="66" t="s">
        <v>28</v>
      </c>
      <c r="O10" s="10">
        <f t="shared" si="5"/>
        <v>3942.8208386277</v>
      </c>
      <c r="P10" s="26"/>
      <c r="Q10" s="66">
        <v>1.044</v>
      </c>
      <c r="R10" s="10">
        <f t="shared" si="6"/>
        <v>3776.6483128617815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24.75" customHeight="1">
      <c r="A11" s="67" t="s">
        <v>79</v>
      </c>
      <c r="B11" s="64">
        <v>5</v>
      </c>
      <c r="C11" s="7">
        <f t="shared" si="0"/>
        <v>3946.6327827191867</v>
      </c>
      <c r="D11" s="1"/>
      <c r="E11" s="64"/>
      <c r="F11" s="22" t="e">
        <f t="shared" si="1"/>
        <v>#DIV/0!</v>
      </c>
      <c r="G11" s="23"/>
      <c r="H11" s="9">
        <f t="shared" si="2"/>
        <v>1.0979144574054436</v>
      </c>
      <c r="I11" s="13">
        <f t="shared" si="3"/>
        <v>0</v>
      </c>
      <c r="J11" s="23"/>
      <c r="K11" s="66">
        <v>51</v>
      </c>
      <c r="L11" s="66">
        <v>46</v>
      </c>
      <c r="M11" s="9">
        <f t="shared" si="4"/>
        <v>3106</v>
      </c>
      <c r="N11" s="66" t="s">
        <v>28</v>
      </c>
      <c r="O11" s="10">
        <f t="shared" si="5"/>
        <v>3946.6327827191867</v>
      </c>
      <c r="P11" s="26"/>
      <c r="Q11" s="66"/>
      <c r="R11" s="25" t="e">
        <f t="shared" si="6"/>
        <v>#DIV/0!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24.75" customHeight="1">
      <c r="A12" s="67" t="s">
        <v>73</v>
      </c>
      <c r="B12" s="64">
        <v>6</v>
      </c>
      <c r="C12" s="7">
        <f t="shared" si="0"/>
        <v>4063.5324015247775</v>
      </c>
      <c r="D12" s="1"/>
      <c r="E12" s="64">
        <v>5</v>
      </c>
      <c r="F12" s="7">
        <f t="shared" si="1"/>
        <v>3801.246399929633</v>
      </c>
      <c r="G12" s="23"/>
      <c r="H12" s="9">
        <f t="shared" si="2"/>
        <v>1.1304347826086958</v>
      </c>
      <c r="I12" s="13">
        <f t="shared" si="3"/>
        <v>0.945653846153846</v>
      </c>
      <c r="J12" s="23"/>
      <c r="K12" s="66">
        <v>53</v>
      </c>
      <c r="L12" s="66">
        <v>18</v>
      </c>
      <c r="M12" s="9">
        <f t="shared" si="4"/>
        <v>3198</v>
      </c>
      <c r="N12" s="66" t="s">
        <v>28</v>
      </c>
      <c r="O12" s="10">
        <f t="shared" si="5"/>
        <v>4063.5324015247775</v>
      </c>
      <c r="P12" s="26"/>
      <c r="Q12" s="66">
        <v>1.069</v>
      </c>
      <c r="R12" s="10">
        <f t="shared" si="6"/>
        <v>3801.246399929633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24.75" customHeight="1">
      <c r="A13" s="67" t="s">
        <v>77</v>
      </c>
      <c r="B13" s="64">
        <v>7</v>
      </c>
      <c r="C13" s="7">
        <f t="shared" si="0"/>
        <v>4208.38627700127</v>
      </c>
      <c r="D13" s="1"/>
      <c r="E13" s="64">
        <v>8</v>
      </c>
      <c r="F13" s="7">
        <f t="shared" si="1"/>
        <v>4294.271711225786</v>
      </c>
      <c r="G13" s="23"/>
      <c r="H13" s="9">
        <f t="shared" si="2"/>
        <v>1.170731707317073</v>
      </c>
      <c r="I13" s="13">
        <f t="shared" si="3"/>
        <v>0.8370833333333334</v>
      </c>
      <c r="J13" s="23"/>
      <c r="K13" s="66">
        <v>55</v>
      </c>
      <c r="L13" s="66">
        <v>12</v>
      </c>
      <c r="M13" s="9">
        <f t="shared" si="4"/>
        <v>3312</v>
      </c>
      <c r="N13" s="66" t="s">
        <v>28</v>
      </c>
      <c r="O13" s="10">
        <f t="shared" si="5"/>
        <v>4208.38627700127</v>
      </c>
      <c r="P13" s="26"/>
      <c r="Q13" s="66">
        <v>0.98</v>
      </c>
      <c r="R13" s="10">
        <f t="shared" si="6"/>
        <v>4294.271711225786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11" customFormat="1" ht="24.75" customHeight="1">
      <c r="A14" s="67" t="s">
        <v>75</v>
      </c>
      <c r="B14" s="64">
        <v>8</v>
      </c>
      <c r="C14" s="7">
        <f t="shared" si="0"/>
        <v>4264.791585061765</v>
      </c>
      <c r="D14" s="1"/>
      <c r="E14" s="64">
        <v>7</v>
      </c>
      <c r="F14" s="7">
        <f t="shared" si="1"/>
        <v>4140.574354428898</v>
      </c>
      <c r="G14" s="1"/>
      <c r="H14" s="9">
        <f t="shared" si="2"/>
        <v>1.1864231097361644</v>
      </c>
      <c r="I14" s="13">
        <f t="shared" si="3"/>
        <v>0.8681557123655914</v>
      </c>
      <c r="J14" s="1"/>
      <c r="K14" s="66">
        <v>55</v>
      </c>
      <c r="L14" s="66">
        <v>48</v>
      </c>
      <c r="M14" s="9">
        <f t="shared" si="4"/>
        <v>3348</v>
      </c>
      <c r="N14" s="66" t="s">
        <v>66</v>
      </c>
      <c r="O14" s="10">
        <f t="shared" si="5"/>
        <v>4264.791585061765</v>
      </c>
      <c r="P14" s="5"/>
      <c r="Q14" s="66">
        <v>1.03</v>
      </c>
      <c r="R14" s="10">
        <f t="shared" si="6"/>
        <v>4140.574354428898</v>
      </c>
      <c r="S14"/>
      <c r="T14"/>
      <c r="U14"/>
      <c r="V14"/>
      <c r="W14"/>
      <c r="X14"/>
      <c r="Y14"/>
      <c r="Z14"/>
      <c r="AA14"/>
      <c r="AB14"/>
    </row>
    <row r="15" spans="1:28" s="11" customFormat="1" ht="24.75" customHeight="1">
      <c r="A15" s="67" t="s">
        <v>82</v>
      </c>
      <c r="B15" s="64">
        <v>9</v>
      </c>
      <c r="C15" s="7">
        <f t="shared" si="0"/>
        <v>4706.3882063882065</v>
      </c>
      <c r="D15" s="1"/>
      <c r="E15" s="64">
        <v>6</v>
      </c>
      <c r="F15" s="7">
        <f t="shared" si="1"/>
        <v>3921.9901719901723</v>
      </c>
      <c r="G15" s="1"/>
      <c r="H15" s="9">
        <f t="shared" si="2"/>
        <v>1.309270950310187</v>
      </c>
      <c r="I15" s="13">
        <f t="shared" si="3"/>
        <v>0.9165406134732471</v>
      </c>
      <c r="J15" s="1"/>
      <c r="K15" s="66">
        <v>63</v>
      </c>
      <c r="L15" s="66">
        <v>51</v>
      </c>
      <c r="M15" s="9">
        <f t="shared" si="4"/>
        <v>3831</v>
      </c>
      <c r="N15" s="66" t="s">
        <v>29</v>
      </c>
      <c r="O15" s="10">
        <f t="shared" si="5"/>
        <v>4706.3882063882065</v>
      </c>
      <c r="P15" s="5"/>
      <c r="Q15" s="66">
        <v>1.2</v>
      </c>
      <c r="R15" s="10">
        <f t="shared" si="6"/>
        <v>3921.9901719901723</v>
      </c>
      <c r="S15"/>
      <c r="T15"/>
      <c r="U15"/>
      <c r="V15"/>
      <c r="W15"/>
      <c r="X15"/>
      <c r="Y15"/>
      <c r="Z15"/>
      <c r="AA15"/>
      <c r="AB15"/>
    </row>
    <row r="16" spans="1:28" s="28" customFormat="1" ht="24.75" customHeight="1">
      <c r="A16" s="67" t="s">
        <v>80</v>
      </c>
      <c r="B16" s="64">
        <v>10</v>
      </c>
      <c r="C16" s="7">
        <f t="shared" si="0"/>
        <v>4737.100737100737</v>
      </c>
      <c r="D16" s="1"/>
      <c r="E16" s="64"/>
      <c r="F16" s="22" t="e">
        <f t="shared" si="1"/>
        <v>#DIV/0!</v>
      </c>
      <c r="G16" s="23"/>
      <c r="H16" s="9">
        <f t="shared" si="2"/>
        <v>1.3178148745487028</v>
      </c>
      <c r="I16" s="13">
        <f t="shared" si="3"/>
        <v>0</v>
      </c>
      <c r="J16" s="23"/>
      <c r="K16" s="66">
        <v>64</v>
      </c>
      <c r="L16" s="66">
        <v>16</v>
      </c>
      <c r="M16" s="9">
        <f t="shared" si="4"/>
        <v>3856</v>
      </c>
      <c r="N16" s="66" t="s">
        <v>29</v>
      </c>
      <c r="O16" s="10">
        <f t="shared" si="5"/>
        <v>4737.100737100737</v>
      </c>
      <c r="P16" s="26"/>
      <c r="Q16" s="66"/>
      <c r="R16" s="25" t="e">
        <f t="shared" si="6"/>
        <v>#DIV/0!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8" customFormat="1" ht="24.75" customHeight="1">
      <c r="A17" s="67" t="s">
        <v>78</v>
      </c>
      <c r="B17" s="64">
        <v>11</v>
      </c>
      <c r="C17" s="7">
        <f t="shared" si="0"/>
        <v>4921.219822109276</v>
      </c>
      <c r="D17" s="1"/>
      <c r="E17" s="64"/>
      <c r="F17" s="22" t="e">
        <f t="shared" si="1"/>
        <v>#DIV/0!</v>
      </c>
      <c r="G17" s="23"/>
      <c r="H17" s="9">
        <f t="shared" si="2"/>
        <v>1.3690349946977731</v>
      </c>
      <c r="I17" s="13">
        <f t="shared" si="3"/>
        <v>0</v>
      </c>
      <c r="J17" s="23"/>
      <c r="K17" s="66">
        <v>64</v>
      </c>
      <c r="L17" s="66">
        <v>33</v>
      </c>
      <c r="M17" s="9">
        <f t="shared" si="4"/>
        <v>3873</v>
      </c>
      <c r="N17" s="66" t="s">
        <v>28</v>
      </c>
      <c r="O17" s="10">
        <f t="shared" si="5"/>
        <v>4921.219822109276</v>
      </c>
      <c r="P17" s="26"/>
      <c r="Q17" s="66"/>
      <c r="R17" s="25" t="e">
        <f t="shared" si="6"/>
        <v>#DIV/0!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8" customFormat="1" ht="24.75" customHeight="1">
      <c r="A18" s="67" t="s">
        <v>81</v>
      </c>
      <c r="B18" s="64">
        <v>16</v>
      </c>
      <c r="C18" s="22" t="b">
        <f t="shared" si="0"/>
        <v>0</v>
      </c>
      <c r="D18" s="1"/>
      <c r="E18" s="64">
        <v>11</v>
      </c>
      <c r="F18" s="22">
        <f t="shared" si="1"/>
        <v>0</v>
      </c>
      <c r="G18" s="23"/>
      <c r="H18" s="21">
        <f t="shared" si="2"/>
        <v>0</v>
      </c>
      <c r="I18" s="24" t="e">
        <f t="shared" si="3"/>
        <v>#DIV/0!</v>
      </c>
      <c r="J18" s="23"/>
      <c r="K18" s="66" t="s">
        <v>84</v>
      </c>
      <c r="L18" s="66"/>
      <c r="M18" s="21" t="e">
        <f t="shared" si="4"/>
        <v>#VALUE!</v>
      </c>
      <c r="N18" s="71"/>
      <c r="O18" s="25" t="b">
        <f t="shared" si="5"/>
        <v>0</v>
      </c>
      <c r="P18" s="26"/>
      <c r="Q18" s="66">
        <v>1.076</v>
      </c>
      <c r="R18" s="25">
        <f t="shared" si="6"/>
        <v>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24.75" customHeight="1">
      <c r="A19" s="67" t="s">
        <v>72</v>
      </c>
      <c r="B19" s="64">
        <v>16</v>
      </c>
      <c r="C19" s="22" t="b">
        <f t="shared" si="0"/>
        <v>0</v>
      </c>
      <c r="D19" s="1"/>
      <c r="E19" s="64">
        <v>11</v>
      </c>
      <c r="F19" s="22">
        <f t="shared" si="1"/>
        <v>0</v>
      </c>
      <c r="G19" s="23"/>
      <c r="H19" s="21">
        <f t="shared" si="2"/>
        <v>0</v>
      </c>
      <c r="I19" s="24" t="e">
        <f t="shared" si="3"/>
        <v>#DIV/0!</v>
      </c>
      <c r="J19" s="23"/>
      <c r="K19" s="66" t="s">
        <v>41</v>
      </c>
      <c r="L19" s="66"/>
      <c r="M19" s="21" t="e">
        <f t="shared" si="4"/>
        <v>#VALUE!</v>
      </c>
      <c r="N19" s="71"/>
      <c r="O19" s="25" t="b">
        <f t="shared" si="5"/>
        <v>0</v>
      </c>
      <c r="P19" s="26"/>
      <c r="Q19" s="66">
        <v>1.058</v>
      </c>
      <c r="R19" s="25">
        <f t="shared" si="6"/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28" customFormat="1" ht="24.75" customHeight="1">
      <c r="A20" s="67" t="s">
        <v>83</v>
      </c>
      <c r="B20" s="64">
        <v>16</v>
      </c>
      <c r="C20" s="22" t="b">
        <f t="shared" si="0"/>
        <v>0</v>
      </c>
      <c r="D20" s="1"/>
      <c r="E20" s="64">
        <v>11</v>
      </c>
      <c r="F20" s="22">
        <f t="shared" si="1"/>
        <v>0</v>
      </c>
      <c r="G20" s="23"/>
      <c r="H20" s="21">
        <f t="shared" si="2"/>
        <v>0</v>
      </c>
      <c r="I20" s="24" t="e">
        <f t="shared" si="3"/>
        <v>#DIV/0!</v>
      </c>
      <c r="J20" s="23"/>
      <c r="K20" s="66" t="s">
        <v>40</v>
      </c>
      <c r="L20" s="66"/>
      <c r="M20" s="21" t="e">
        <f t="shared" si="4"/>
        <v>#VALUE!</v>
      </c>
      <c r="N20" s="71"/>
      <c r="O20" s="25" t="b">
        <f t="shared" si="5"/>
        <v>0</v>
      </c>
      <c r="P20" s="26"/>
      <c r="Q20" s="66">
        <v>1.097</v>
      </c>
      <c r="R20" s="25">
        <f t="shared" si="6"/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28" customFormat="1" ht="24.75" customHeight="1">
      <c r="A21" s="67" t="s">
        <v>76</v>
      </c>
      <c r="B21" s="65">
        <v>16</v>
      </c>
      <c r="C21" s="22" t="b">
        <f t="shared" si="0"/>
        <v>0</v>
      </c>
      <c r="D21" s="20"/>
      <c r="E21" s="65"/>
      <c r="F21" s="22" t="e">
        <f t="shared" si="1"/>
        <v>#DIV/0!</v>
      </c>
      <c r="G21" s="29"/>
      <c r="H21" s="21">
        <f t="shared" si="2"/>
        <v>0</v>
      </c>
      <c r="I21" s="24" t="e">
        <f t="shared" si="3"/>
        <v>#DIV/0!</v>
      </c>
      <c r="J21" s="29"/>
      <c r="K21" s="66" t="s">
        <v>20</v>
      </c>
      <c r="L21" s="66"/>
      <c r="M21" s="21" t="e">
        <f t="shared" si="4"/>
        <v>#VALUE!</v>
      </c>
      <c r="N21" s="71"/>
      <c r="O21" s="25" t="b">
        <f t="shared" si="5"/>
        <v>0</v>
      </c>
      <c r="P21" s="30"/>
      <c r="Q21" s="66"/>
      <c r="R21" s="25" t="e">
        <f t="shared" si="6"/>
        <v>#DIV/0!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2.75">
      <c r="Q22" s="28"/>
    </row>
    <row r="23" spans="13:16" ht="12.75">
      <c r="M23"/>
      <c r="O23"/>
      <c r="P23"/>
    </row>
  </sheetData>
  <sheetProtection/>
  <protectedRanges>
    <protectedRange sqref="E7:E21" name="Range8_1"/>
    <protectedRange sqref="B7:B21" name="Range7_1"/>
    <protectedRange sqref="B1" name="Range6_1"/>
    <protectedRange sqref="N7:N21" name="Range3_1"/>
    <protectedRange sqref="K7:L21" name="Range2_1"/>
    <protectedRange sqref="A7:A21" name="Range1_1"/>
    <protectedRange sqref="Q1" name="Range5"/>
    <protectedRange sqref="Q7:Q21" name="Range4"/>
  </protectedRanges>
  <mergeCells count="7">
    <mergeCell ref="B1:C1"/>
    <mergeCell ref="H1:H2"/>
    <mergeCell ref="Q1:R1"/>
    <mergeCell ref="A5:A6"/>
    <mergeCell ref="B5:C5"/>
    <mergeCell ref="E5:F5"/>
    <mergeCell ref="K5:M5"/>
  </mergeCells>
  <printOptions horizontalCentered="1" verticalCentered="1"/>
  <pageMargins left="0.1968503937007874" right="0.4724409448818898" top="0.4330708661417323" bottom="0.4330708661417323" header="0.15748031496062992" footer="0.1968503937007874"/>
  <pageSetup fitToHeight="1" fitToWidth="1" horizontalDpi="300" verticalDpi="3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Zeros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12.57421875" style="0" customWidth="1"/>
    <col min="4" max="4" width="1.8515625" style="0" customWidth="1"/>
    <col min="5" max="5" width="7.28125" style="0" customWidth="1"/>
    <col min="6" max="6" width="12.57421875" style="0" customWidth="1"/>
    <col min="7" max="7" width="2.28125" style="0" customWidth="1"/>
    <col min="8" max="8" width="14.140625" style="0" customWidth="1"/>
    <col min="9" max="10" width="13.57421875" style="0" customWidth="1"/>
    <col min="11" max="11" width="13.57421875" style="12" customWidth="1"/>
    <col min="12" max="12" width="11.57421875" style="12" customWidth="1"/>
    <col min="13" max="13" width="13.57421875" style="12" customWidth="1"/>
    <col min="14" max="14" width="13.57421875" style="0" customWidth="1"/>
    <col min="15" max="15" width="11.8515625" style="12" customWidth="1"/>
    <col min="16" max="16" width="2.140625" style="12" customWidth="1"/>
    <col min="17" max="17" width="11.57421875" style="0" customWidth="1"/>
    <col min="18" max="18" width="15.00390625" style="0" customWidth="1"/>
    <col min="19" max="16384" width="7.421875" style="0" customWidth="1"/>
  </cols>
  <sheetData>
    <row r="1" spans="1:18" ht="30.75" customHeight="1">
      <c r="A1" s="14" t="s">
        <v>43</v>
      </c>
      <c r="B1" s="109" t="s">
        <v>19</v>
      </c>
      <c r="C1" s="110"/>
      <c r="D1" s="15"/>
      <c r="E1" s="15"/>
      <c r="F1" s="15"/>
      <c r="G1" s="15"/>
      <c r="H1" s="74" t="s">
        <v>0</v>
      </c>
      <c r="I1" s="8" t="s">
        <v>28</v>
      </c>
      <c r="J1" s="8" t="s">
        <v>29</v>
      </c>
      <c r="K1" s="8" t="s">
        <v>30</v>
      </c>
      <c r="L1" s="8" t="s">
        <v>35</v>
      </c>
      <c r="M1" s="8" t="s">
        <v>66</v>
      </c>
      <c r="N1" s="8" t="s">
        <v>31</v>
      </c>
      <c r="O1" s="17" t="s">
        <v>2</v>
      </c>
      <c r="P1" s="15"/>
      <c r="Q1" s="72" t="s">
        <v>69</v>
      </c>
      <c r="R1" s="73"/>
    </row>
    <row r="2" spans="1:18" ht="30.75" customHeight="1">
      <c r="A2" s="18"/>
      <c r="B2" s="1"/>
      <c r="C2" s="1"/>
      <c r="D2" s="1"/>
      <c r="E2" s="1"/>
      <c r="F2" s="1"/>
      <c r="G2" s="1"/>
      <c r="H2" s="104"/>
      <c r="I2" s="31" t="s">
        <v>26</v>
      </c>
      <c r="J2" s="31" t="s">
        <v>27</v>
      </c>
      <c r="K2" s="31" t="s">
        <v>23</v>
      </c>
      <c r="L2" s="31" t="s">
        <v>24</v>
      </c>
      <c r="M2" s="31" t="s">
        <v>67</v>
      </c>
      <c r="N2" s="31" t="s">
        <v>25</v>
      </c>
      <c r="O2" s="1"/>
      <c r="P2" s="3"/>
      <c r="Q2" s="1"/>
      <c r="R2" s="19"/>
    </row>
    <row r="3" spans="1:18" ht="22.5" customHeight="1">
      <c r="A3" s="18"/>
      <c r="B3" s="1"/>
      <c r="C3" s="1"/>
      <c r="D3" s="1"/>
      <c r="E3" s="1"/>
      <c r="F3" s="1"/>
      <c r="G3" s="1"/>
      <c r="H3" s="1"/>
      <c r="I3" s="46">
        <f>+'Computation of Handicaps'!C4</f>
        <v>0.787</v>
      </c>
      <c r="J3" s="46">
        <f>+'Computation of Handicaps'!D4</f>
        <v>0.814</v>
      </c>
      <c r="K3" s="46">
        <f>+'Computation of Handicaps'!E4</f>
        <v>0.7515375</v>
      </c>
      <c r="L3" s="46">
        <f>+'Computation of Handicaps'!F4</f>
        <v>0.74029</v>
      </c>
      <c r="M3" s="46">
        <f>+'Computation of Handicaps'!G4</f>
        <v>0.7850325</v>
      </c>
      <c r="N3" s="46">
        <f>+'Computation of Handicaps'!H4</f>
        <v>0.8047075</v>
      </c>
      <c r="O3" s="1"/>
      <c r="P3" s="3"/>
      <c r="Q3" s="1"/>
      <c r="R3" s="19"/>
    </row>
    <row r="4" spans="1:18" ht="12.75" customHeigh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3"/>
      <c r="Q4" s="1"/>
      <c r="R4" s="19"/>
    </row>
    <row r="5" spans="1:18" ht="60.75" customHeight="1">
      <c r="A5" s="105" t="s">
        <v>4</v>
      </c>
      <c r="B5" s="107" t="s">
        <v>33</v>
      </c>
      <c r="C5" s="108"/>
      <c r="D5" s="1"/>
      <c r="E5" s="107" t="s">
        <v>34</v>
      </c>
      <c r="F5" s="108"/>
      <c r="G5" s="1"/>
      <c r="H5" s="1"/>
      <c r="I5" s="1"/>
      <c r="J5" s="1"/>
      <c r="K5" s="106" t="s">
        <v>5</v>
      </c>
      <c r="L5" s="106"/>
      <c r="M5" s="106"/>
      <c r="N5" s="1"/>
      <c r="O5" s="4" t="s">
        <v>7</v>
      </c>
      <c r="P5" s="1"/>
      <c r="Q5" s="1"/>
      <c r="R5" s="4" t="s">
        <v>6</v>
      </c>
    </row>
    <row r="6" spans="1:18" ht="53.25" customHeight="1">
      <c r="A6" s="105"/>
      <c r="B6" s="6" t="s">
        <v>8</v>
      </c>
      <c r="C6" s="4" t="s">
        <v>9</v>
      </c>
      <c r="D6" s="1"/>
      <c r="E6" s="6" t="s">
        <v>8</v>
      </c>
      <c r="F6" s="4" t="s">
        <v>9</v>
      </c>
      <c r="G6" s="1"/>
      <c r="H6" s="4" t="s">
        <v>21</v>
      </c>
      <c r="I6" s="4" t="s">
        <v>22</v>
      </c>
      <c r="J6" s="1"/>
      <c r="K6" s="4" t="s">
        <v>11</v>
      </c>
      <c r="L6" s="4" t="s">
        <v>12</v>
      </c>
      <c r="M6" s="4" t="s">
        <v>13</v>
      </c>
      <c r="N6" s="4" t="s">
        <v>10</v>
      </c>
      <c r="O6" s="4" t="s">
        <v>9</v>
      </c>
      <c r="P6" s="5"/>
      <c r="Q6" s="4" t="s">
        <v>32</v>
      </c>
      <c r="R6" s="4" t="s">
        <v>13</v>
      </c>
    </row>
    <row r="7" spans="1:28" s="28" customFormat="1" ht="24.75" customHeight="1">
      <c r="A7" s="67" t="s">
        <v>74</v>
      </c>
      <c r="B7" s="64">
        <v>1</v>
      </c>
      <c r="C7" s="7">
        <f aca="true" t="shared" si="0" ref="C7:C21">+O7</f>
        <v>2484.1168996188053</v>
      </c>
      <c r="D7" s="1"/>
      <c r="E7" s="64">
        <v>3</v>
      </c>
      <c r="F7" s="7">
        <f aca="true" t="shared" si="1" ref="F7:F21">+R7</f>
        <v>2519.388336327389</v>
      </c>
      <c r="G7" s="23"/>
      <c r="H7" s="9">
        <f aca="true" t="shared" si="2" ref="H7:H21">SUM(O7/$O$7)</f>
        <v>1</v>
      </c>
      <c r="I7" s="13">
        <f aca="true" t="shared" si="3" ref="I7:I21">SUM(Q7/H7)</f>
        <v>0.986</v>
      </c>
      <c r="J7" s="23"/>
      <c r="K7" s="66">
        <v>32</v>
      </c>
      <c r="L7" s="66">
        <v>35</v>
      </c>
      <c r="M7" s="9">
        <f aca="true" t="shared" si="4" ref="M7:M21">SUM(K7*60)+L7</f>
        <v>1955</v>
      </c>
      <c r="N7" s="66" t="s">
        <v>85</v>
      </c>
      <c r="O7" s="10">
        <f aca="true" t="shared" si="5" ref="O7:O21">IF(N7="CH16",M7/$I$3,+IF(N7="CP16",M7/$J$3,+IF(N7="H18",M7/$K$3,+IF(N7="NA5.5",M7/$L$3,+IF(N7="PH16",M7/$M$3,+IF(N7="OH16",M7/$N$3))))))</f>
        <v>2484.1168996188053</v>
      </c>
      <c r="P7" s="26"/>
      <c r="Q7" s="66">
        <v>0.986</v>
      </c>
      <c r="R7" s="10">
        <f aca="true" t="shared" si="6" ref="R7:R21">SUM(O7/Q7)</f>
        <v>2519.388336327389</v>
      </c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28" customFormat="1" ht="24.75" customHeight="1">
      <c r="A8" s="67" t="s">
        <v>16</v>
      </c>
      <c r="B8" s="64">
        <v>2</v>
      </c>
      <c r="C8" s="7">
        <f t="shared" si="0"/>
        <v>2528.2555282555286</v>
      </c>
      <c r="D8" s="1"/>
      <c r="E8" s="64">
        <v>1</v>
      </c>
      <c r="F8" s="7">
        <f t="shared" si="1"/>
        <v>2356.2493273583677</v>
      </c>
      <c r="G8" s="23"/>
      <c r="H8" s="9">
        <f t="shared" si="2"/>
        <v>1.0177683379729419</v>
      </c>
      <c r="I8" s="13">
        <f t="shared" si="3"/>
        <v>1.054267420164653</v>
      </c>
      <c r="J8" s="23"/>
      <c r="K8" s="66">
        <v>34</v>
      </c>
      <c r="L8" s="66">
        <v>18</v>
      </c>
      <c r="M8" s="9">
        <f t="shared" si="4"/>
        <v>2058</v>
      </c>
      <c r="N8" s="66" t="s">
        <v>86</v>
      </c>
      <c r="O8" s="10">
        <f t="shared" si="5"/>
        <v>2528.2555282555286</v>
      </c>
      <c r="P8" s="26"/>
      <c r="Q8" s="66">
        <v>1.073</v>
      </c>
      <c r="R8" s="10">
        <f t="shared" si="6"/>
        <v>2356.2493273583677</v>
      </c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11" customFormat="1" ht="24.75" customHeight="1">
      <c r="A9" s="67" t="s">
        <v>77</v>
      </c>
      <c r="B9" s="64">
        <v>3</v>
      </c>
      <c r="C9" s="7">
        <f t="shared" si="0"/>
        <v>2604.828462515883</v>
      </c>
      <c r="D9" s="1"/>
      <c r="E9" s="64">
        <v>6</v>
      </c>
      <c r="F9" s="7">
        <f t="shared" si="1"/>
        <v>2657.988227057024</v>
      </c>
      <c r="G9" s="1"/>
      <c r="H9" s="9">
        <f t="shared" si="2"/>
        <v>1.0485933503836318</v>
      </c>
      <c r="I9" s="13">
        <f t="shared" si="3"/>
        <v>0.9345853658536585</v>
      </c>
      <c r="J9" s="1"/>
      <c r="K9" s="66">
        <v>34</v>
      </c>
      <c r="L9" s="66">
        <v>10</v>
      </c>
      <c r="M9" s="9">
        <f t="shared" si="4"/>
        <v>2050</v>
      </c>
      <c r="N9" s="66" t="s">
        <v>85</v>
      </c>
      <c r="O9" s="10">
        <f t="shared" si="5"/>
        <v>2604.828462515883</v>
      </c>
      <c r="P9" s="5"/>
      <c r="Q9" s="66">
        <v>0.98</v>
      </c>
      <c r="R9" s="10">
        <f t="shared" si="6"/>
        <v>2657.988227057024</v>
      </c>
      <c r="S9"/>
      <c r="T9"/>
      <c r="U9"/>
      <c r="V9"/>
      <c r="W9"/>
      <c r="X9"/>
      <c r="Y9"/>
      <c r="Z9"/>
      <c r="AA9"/>
      <c r="AB9"/>
    </row>
    <row r="10" spans="1:28" s="28" customFormat="1" ht="24.75" customHeight="1">
      <c r="A10" s="67" t="s">
        <v>73</v>
      </c>
      <c r="B10" s="64">
        <v>4</v>
      </c>
      <c r="C10" s="7">
        <f t="shared" si="0"/>
        <v>2628.9707750952984</v>
      </c>
      <c r="D10" s="1"/>
      <c r="E10" s="64">
        <v>2</v>
      </c>
      <c r="F10" s="7">
        <f t="shared" si="1"/>
        <v>2459.2804257205785</v>
      </c>
      <c r="G10" s="23"/>
      <c r="H10" s="9">
        <f t="shared" si="2"/>
        <v>1.0583120204603582</v>
      </c>
      <c r="I10" s="13">
        <f t="shared" si="3"/>
        <v>1.0100990816819717</v>
      </c>
      <c r="J10" s="23"/>
      <c r="K10" s="66">
        <v>34</v>
      </c>
      <c r="L10" s="66">
        <v>29</v>
      </c>
      <c r="M10" s="9">
        <f t="shared" si="4"/>
        <v>2069</v>
      </c>
      <c r="N10" s="66" t="s">
        <v>85</v>
      </c>
      <c r="O10" s="10">
        <f t="shared" si="5"/>
        <v>2628.9707750952984</v>
      </c>
      <c r="P10" s="26"/>
      <c r="Q10" s="66">
        <v>1.069</v>
      </c>
      <c r="R10" s="10">
        <f t="shared" si="6"/>
        <v>2459.2804257205785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24.75" customHeight="1">
      <c r="A11" s="67" t="s">
        <v>15</v>
      </c>
      <c r="B11" s="64">
        <v>5</v>
      </c>
      <c r="C11" s="7">
        <f t="shared" si="0"/>
        <v>2648.0304955527317</v>
      </c>
      <c r="D11" s="1"/>
      <c r="E11" s="64">
        <v>4</v>
      </c>
      <c r="F11" s="7">
        <f t="shared" si="1"/>
        <v>2536.4276777325017</v>
      </c>
      <c r="G11" s="23"/>
      <c r="H11" s="9">
        <f t="shared" si="2"/>
        <v>1.0659846547314578</v>
      </c>
      <c r="I11" s="13">
        <f t="shared" si="3"/>
        <v>0.9793761996161229</v>
      </c>
      <c r="J11" s="23"/>
      <c r="K11" s="66">
        <v>34</v>
      </c>
      <c r="L11" s="66">
        <v>44</v>
      </c>
      <c r="M11" s="9">
        <f t="shared" si="4"/>
        <v>2084</v>
      </c>
      <c r="N11" s="66" t="s">
        <v>85</v>
      </c>
      <c r="O11" s="10">
        <f t="shared" si="5"/>
        <v>2648.0304955527317</v>
      </c>
      <c r="P11" s="26"/>
      <c r="Q11" s="66">
        <v>1.044</v>
      </c>
      <c r="R11" s="10">
        <f t="shared" si="6"/>
        <v>2536.4276777325017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24.75" customHeight="1">
      <c r="A12" s="67" t="s">
        <v>75</v>
      </c>
      <c r="B12" s="64">
        <v>6</v>
      </c>
      <c r="C12" s="7">
        <f t="shared" si="0"/>
        <v>2652.119498237334</v>
      </c>
      <c r="D12" s="1"/>
      <c r="E12" s="64">
        <v>5</v>
      </c>
      <c r="F12" s="7">
        <f t="shared" si="1"/>
        <v>2574.8732992595474</v>
      </c>
      <c r="G12" s="23"/>
      <c r="H12" s="9">
        <f t="shared" si="2"/>
        <v>1.0676307136126764</v>
      </c>
      <c r="I12" s="13">
        <f t="shared" si="3"/>
        <v>0.964753061959654</v>
      </c>
      <c r="J12" s="23"/>
      <c r="K12" s="66">
        <v>34</v>
      </c>
      <c r="L12" s="66">
        <v>42</v>
      </c>
      <c r="M12" s="9">
        <f t="shared" si="4"/>
        <v>2082</v>
      </c>
      <c r="N12" s="66" t="s">
        <v>87</v>
      </c>
      <c r="O12" s="10">
        <f t="shared" si="5"/>
        <v>2652.119498237334</v>
      </c>
      <c r="P12" s="26"/>
      <c r="Q12" s="66">
        <v>1.03</v>
      </c>
      <c r="R12" s="10">
        <f t="shared" si="6"/>
        <v>2574.8732992595474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24.75" customHeight="1">
      <c r="A13" s="67" t="s">
        <v>78</v>
      </c>
      <c r="B13" s="64">
        <v>7</v>
      </c>
      <c r="C13" s="7">
        <f t="shared" si="0"/>
        <v>2811.944091486658</v>
      </c>
      <c r="D13" s="1"/>
      <c r="E13" s="64"/>
      <c r="F13" s="22" t="e">
        <f t="shared" si="1"/>
        <v>#DIV/0!</v>
      </c>
      <c r="G13" s="23"/>
      <c r="H13" s="21">
        <f t="shared" si="2"/>
        <v>1.1319693094629157</v>
      </c>
      <c r="I13" s="24">
        <f t="shared" si="3"/>
        <v>0</v>
      </c>
      <c r="J13" s="23"/>
      <c r="K13" s="66">
        <v>36</v>
      </c>
      <c r="L13" s="66">
        <v>53</v>
      </c>
      <c r="M13" s="9">
        <f t="shared" si="4"/>
        <v>2213</v>
      </c>
      <c r="N13" s="66" t="s">
        <v>85</v>
      </c>
      <c r="O13" s="10">
        <f t="shared" si="5"/>
        <v>2811.944091486658</v>
      </c>
      <c r="P13" s="26"/>
      <c r="Q13" s="66"/>
      <c r="R13" s="25" t="e">
        <f t="shared" si="6"/>
        <v>#DIV/0!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8" customFormat="1" ht="24.75" customHeight="1">
      <c r="A14" s="67" t="s">
        <v>72</v>
      </c>
      <c r="B14" s="64">
        <v>8</v>
      </c>
      <c r="C14" s="7">
        <f t="shared" si="0"/>
        <v>2877.5878705658683</v>
      </c>
      <c r="D14" s="1"/>
      <c r="E14" s="64">
        <v>7</v>
      </c>
      <c r="F14" s="7">
        <f t="shared" si="1"/>
        <v>2719.837306773032</v>
      </c>
      <c r="G14" s="23"/>
      <c r="H14" s="9">
        <f t="shared" si="2"/>
        <v>1.1583947079976158</v>
      </c>
      <c r="I14" s="13">
        <f t="shared" si="3"/>
        <v>0.9133329017264274</v>
      </c>
      <c r="J14" s="23"/>
      <c r="K14" s="66">
        <v>37</v>
      </c>
      <c r="L14" s="66">
        <v>39</v>
      </c>
      <c r="M14" s="9">
        <f t="shared" si="4"/>
        <v>2259</v>
      </c>
      <c r="N14" s="66" t="s">
        <v>87</v>
      </c>
      <c r="O14" s="10">
        <f t="shared" si="5"/>
        <v>2877.5878705658683</v>
      </c>
      <c r="P14" s="26"/>
      <c r="Q14" s="66">
        <v>1.058</v>
      </c>
      <c r="R14" s="10">
        <f t="shared" si="6"/>
        <v>2719.837306773032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11" customFormat="1" ht="24.75" customHeight="1">
      <c r="A15" s="67" t="s">
        <v>80</v>
      </c>
      <c r="B15" s="64">
        <v>9</v>
      </c>
      <c r="C15" s="7">
        <f t="shared" si="0"/>
        <v>3332.9097839898345</v>
      </c>
      <c r="D15" s="1"/>
      <c r="E15" s="64"/>
      <c r="F15" s="22" t="e">
        <f t="shared" si="1"/>
        <v>#DIV/0!</v>
      </c>
      <c r="G15" s="23"/>
      <c r="H15" s="21">
        <f t="shared" si="2"/>
        <v>1.341687979539642</v>
      </c>
      <c r="I15" s="24">
        <f t="shared" si="3"/>
        <v>0</v>
      </c>
      <c r="J15" s="1"/>
      <c r="K15" s="66">
        <v>43</v>
      </c>
      <c r="L15" s="66">
        <v>43</v>
      </c>
      <c r="M15" s="9">
        <f t="shared" si="4"/>
        <v>2623</v>
      </c>
      <c r="N15" s="66" t="s">
        <v>85</v>
      </c>
      <c r="O15" s="10">
        <f t="shared" si="5"/>
        <v>3332.9097839898345</v>
      </c>
      <c r="P15" s="5"/>
      <c r="Q15" s="66"/>
      <c r="R15" s="25" t="e">
        <f t="shared" si="6"/>
        <v>#DIV/0!</v>
      </c>
      <c r="S15"/>
      <c r="T15"/>
      <c r="U15"/>
      <c r="V15"/>
      <c r="W15"/>
      <c r="X15"/>
      <c r="Y15"/>
      <c r="Z15"/>
      <c r="AA15"/>
      <c r="AB15"/>
    </row>
    <row r="16" spans="1:28" s="11" customFormat="1" ht="24.75" customHeight="1">
      <c r="A16" s="67" t="s">
        <v>14</v>
      </c>
      <c r="B16" s="64">
        <v>10</v>
      </c>
      <c r="C16" s="7">
        <f t="shared" si="0"/>
        <v>3404.9545719444736</v>
      </c>
      <c r="D16" s="1"/>
      <c r="E16" s="64">
        <v>8</v>
      </c>
      <c r="F16" s="7">
        <f t="shared" si="1"/>
        <v>3305.7811378101683</v>
      </c>
      <c r="G16" s="1"/>
      <c r="H16" s="9">
        <f t="shared" si="2"/>
        <v>1.3706901524912025</v>
      </c>
      <c r="I16" s="13">
        <f t="shared" si="3"/>
        <v>0.7514462682379349</v>
      </c>
      <c r="J16" s="1"/>
      <c r="K16" s="66">
        <v>44</v>
      </c>
      <c r="L16" s="66">
        <v>33</v>
      </c>
      <c r="M16" s="9">
        <f t="shared" si="4"/>
        <v>2673</v>
      </c>
      <c r="N16" s="66" t="s">
        <v>87</v>
      </c>
      <c r="O16" s="10">
        <f t="shared" si="5"/>
        <v>3404.9545719444736</v>
      </c>
      <c r="P16" s="5"/>
      <c r="Q16" s="66">
        <v>1.03</v>
      </c>
      <c r="R16" s="10">
        <f t="shared" si="6"/>
        <v>3305.7811378101683</v>
      </c>
      <c r="S16"/>
      <c r="T16"/>
      <c r="U16"/>
      <c r="V16"/>
      <c r="W16"/>
      <c r="X16"/>
      <c r="Y16"/>
      <c r="Z16"/>
      <c r="AA16"/>
      <c r="AB16"/>
    </row>
    <row r="17" spans="1:28" s="28" customFormat="1" ht="24.75" customHeight="1">
      <c r="A17" s="67" t="s">
        <v>79</v>
      </c>
      <c r="B17" s="64">
        <v>11</v>
      </c>
      <c r="C17" s="7">
        <f t="shared" si="0"/>
        <v>3609.3366093366094</v>
      </c>
      <c r="D17" s="1"/>
      <c r="E17" s="64"/>
      <c r="F17" s="22" t="e">
        <f t="shared" si="1"/>
        <v>#DIV/0!</v>
      </c>
      <c r="G17" s="23"/>
      <c r="H17" s="9">
        <f t="shared" si="2"/>
        <v>1.452965683656221</v>
      </c>
      <c r="I17" s="13">
        <f t="shared" si="3"/>
        <v>0</v>
      </c>
      <c r="J17" s="23"/>
      <c r="K17" s="66">
        <v>48</v>
      </c>
      <c r="L17" s="66">
        <v>58</v>
      </c>
      <c r="M17" s="9">
        <f t="shared" si="4"/>
        <v>2938</v>
      </c>
      <c r="N17" s="66" t="s">
        <v>86</v>
      </c>
      <c r="O17" s="10">
        <f t="shared" si="5"/>
        <v>3609.3366093366094</v>
      </c>
      <c r="P17" s="26"/>
      <c r="Q17" s="66"/>
      <c r="R17" s="25" t="e">
        <f t="shared" si="6"/>
        <v>#DIV/0!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8" customFormat="1" ht="24.75" customHeight="1">
      <c r="A18" s="67" t="s">
        <v>81</v>
      </c>
      <c r="B18" s="64">
        <v>16</v>
      </c>
      <c r="C18" s="22" t="b">
        <f t="shared" si="0"/>
        <v>0</v>
      </c>
      <c r="D18" s="1"/>
      <c r="E18" s="64">
        <v>11</v>
      </c>
      <c r="F18" s="7">
        <f t="shared" si="1"/>
        <v>0</v>
      </c>
      <c r="G18" s="23"/>
      <c r="H18" s="9">
        <f t="shared" si="2"/>
        <v>0</v>
      </c>
      <c r="I18" s="24" t="e">
        <f t="shared" si="3"/>
        <v>#DIV/0!</v>
      </c>
      <c r="J18" s="23"/>
      <c r="K18" s="66" t="s">
        <v>20</v>
      </c>
      <c r="L18" s="66"/>
      <c r="M18" s="21" t="e">
        <f t="shared" si="4"/>
        <v>#VALUE!</v>
      </c>
      <c r="N18" s="71"/>
      <c r="O18" s="25" t="b">
        <f t="shared" si="5"/>
        <v>0</v>
      </c>
      <c r="P18" s="26"/>
      <c r="Q18" s="66">
        <v>1.076</v>
      </c>
      <c r="R18" s="10">
        <f t="shared" si="6"/>
        <v>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24.75" customHeight="1">
      <c r="A19" s="67" t="s">
        <v>83</v>
      </c>
      <c r="B19" s="64">
        <v>16</v>
      </c>
      <c r="C19" s="22" t="b">
        <f t="shared" si="0"/>
        <v>0</v>
      </c>
      <c r="D19" s="23"/>
      <c r="E19" s="64">
        <v>11</v>
      </c>
      <c r="F19" s="22">
        <f t="shared" si="1"/>
        <v>0</v>
      </c>
      <c r="G19" s="23"/>
      <c r="H19" s="21">
        <f t="shared" si="2"/>
        <v>0</v>
      </c>
      <c r="I19" s="24" t="e">
        <f t="shared" si="3"/>
        <v>#DIV/0!</v>
      </c>
      <c r="J19" s="23"/>
      <c r="K19" s="66" t="s">
        <v>40</v>
      </c>
      <c r="L19" s="66"/>
      <c r="M19" s="21" t="e">
        <f t="shared" si="4"/>
        <v>#VALUE!</v>
      </c>
      <c r="N19" s="71"/>
      <c r="O19" s="25" t="b">
        <f t="shared" si="5"/>
        <v>0</v>
      </c>
      <c r="P19" s="26"/>
      <c r="Q19" s="66">
        <v>1.097</v>
      </c>
      <c r="R19" s="10">
        <f t="shared" si="6"/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28" customFormat="1" ht="24.75" customHeight="1">
      <c r="A20" s="67" t="s">
        <v>76</v>
      </c>
      <c r="B20" s="64">
        <v>16</v>
      </c>
      <c r="C20" s="22" t="b">
        <f t="shared" si="0"/>
        <v>0</v>
      </c>
      <c r="D20" s="1"/>
      <c r="E20" s="64"/>
      <c r="F20" s="22" t="e">
        <f t="shared" si="1"/>
        <v>#DIV/0!</v>
      </c>
      <c r="G20" s="23"/>
      <c r="H20" s="21">
        <f t="shared" si="2"/>
        <v>0</v>
      </c>
      <c r="I20" s="24" t="e">
        <f t="shared" si="3"/>
        <v>#DIV/0!</v>
      </c>
      <c r="J20" s="23"/>
      <c r="K20" s="66" t="s">
        <v>20</v>
      </c>
      <c r="L20" s="66"/>
      <c r="M20" s="21" t="e">
        <f t="shared" si="4"/>
        <v>#VALUE!</v>
      </c>
      <c r="N20" s="71"/>
      <c r="O20" s="25" t="b">
        <f t="shared" si="5"/>
        <v>0</v>
      </c>
      <c r="P20" s="26"/>
      <c r="Q20" s="71"/>
      <c r="R20" s="25" t="e">
        <f t="shared" si="6"/>
        <v>#DIV/0!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28" customFormat="1" ht="24.75" customHeight="1">
      <c r="A21" s="67" t="s">
        <v>82</v>
      </c>
      <c r="B21" s="65">
        <v>16</v>
      </c>
      <c r="C21" s="22" t="e">
        <f t="shared" si="0"/>
        <v>#VALUE!</v>
      </c>
      <c r="D21" s="20"/>
      <c r="E21" s="65">
        <v>11</v>
      </c>
      <c r="F21" s="22" t="e">
        <f t="shared" si="1"/>
        <v>#VALUE!</v>
      </c>
      <c r="G21" s="29"/>
      <c r="H21" s="21" t="e">
        <f t="shared" si="2"/>
        <v>#VALUE!</v>
      </c>
      <c r="I21" s="24" t="e">
        <f t="shared" si="3"/>
        <v>#VALUE!</v>
      </c>
      <c r="J21" s="29"/>
      <c r="K21" s="66" t="s">
        <v>38</v>
      </c>
      <c r="L21" s="66"/>
      <c r="M21" s="21" t="e">
        <f t="shared" si="4"/>
        <v>#VALUE!</v>
      </c>
      <c r="N21" s="66" t="s">
        <v>85</v>
      </c>
      <c r="O21" s="25" t="e">
        <f t="shared" si="5"/>
        <v>#VALUE!</v>
      </c>
      <c r="P21" s="30"/>
      <c r="Q21" s="66">
        <v>1.2</v>
      </c>
      <c r="R21" s="25" t="e">
        <f t="shared" si="6"/>
        <v>#VALUE!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2.75">
      <c r="Q22" s="28"/>
    </row>
    <row r="23" spans="13:16" ht="12.75">
      <c r="M23"/>
      <c r="O23"/>
      <c r="P23"/>
    </row>
  </sheetData>
  <sheetProtection/>
  <protectedRanges>
    <protectedRange sqref="B7:B18 E7:E21" name="Range8_1"/>
    <protectedRange sqref="B19:B21" name="Range7_1"/>
    <protectedRange sqref="B1" name="Range6_1"/>
    <protectedRange sqref="N7:N21" name="Range3_1_1"/>
    <protectedRange sqref="K7:L21" name="Range2_1"/>
    <protectedRange sqref="A7:A21" name="Range1_1"/>
    <protectedRange sqref="Q1" name="Range5"/>
    <protectedRange sqref="Q7:Q21" name="Range4_2"/>
  </protectedRanges>
  <mergeCells count="7">
    <mergeCell ref="B1:C1"/>
    <mergeCell ref="H1:H2"/>
    <mergeCell ref="Q1:R1"/>
    <mergeCell ref="A5:A6"/>
    <mergeCell ref="B5:C5"/>
    <mergeCell ref="E5:F5"/>
    <mergeCell ref="K5:M5"/>
  </mergeCells>
  <printOptions horizontalCentered="1" verticalCentered="1"/>
  <pageMargins left="0.1968503937007874" right="0.4724409448818898" top="0.4330708661417323" bottom="0.4330708661417323" header="0.15748031496062992" footer="0.1968503937007874"/>
  <pageSetup fitToHeight="1" fitToWidth="1" horizontalDpi="300" verticalDpi="300" orientation="landscape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Zeros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12.57421875" style="0" customWidth="1"/>
    <col min="4" max="4" width="1.8515625" style="0" customWidth="1"/>
    <col min="5" max="5" width="7.28125" style="0" customWidth="1"/>
    <col min="6" max="6" width="12.57421875" style="0" customWidth="1"/>
    <col min="7" max="7" width="2.28125" style="0" customWidth="1"/>
    <col min="8" max="8" width="14.140625" style="0" customWidth="1"/>
    <col min="9" max="10" width="13.57421875" style="0" customWidth="1"/>
    <col min="11" max="11" width="13.57421875" style="12" customWidth="1"/>
    <col min="12" max="12" width="11.57421875" style="12" customWidth="1"/>
    <col min="13" max="13" width="13.57421875" style="12" customWidth="1"/>
    <col min="14" max="14" width="13.57421875" style="0" customWidth="1"/>
    <col min="15" max="15" width="11.8515625" style="12" customWidth="1"/>
    <col min="16" max="16" width="2.140625" style="12" customWidth="1"/>
    <col min="17" max="17" width="11.57421875" style="0" customWidth="1"/>
    <col min="18" max="18" width="15.00390625" style="0" customWidth="1"/>
    <col min="19" max="16384" width="7.421875" style="0" customWidth="1"/>
  </cols>
  <sheetData>
    <row r="1" spans="1:18" ht="30.75" customHeight="1">
      <c r="A1" s="14" t="s">
        <v>43</v>
      </c>
      <c r="B1" s="109" t="s">
        <v>36</v>
      </c>
      <c r="C1" s="110"/>
      <c r="D1" s="15"/>
      <c r="E1" s="15"/>
      <c r="F1" s="15"/>
      <c r="G1" s="15"/>
      <c r="H1" s="74" t="s">
        <v>0</v>
      </c>
      <c r="I1" s="8" t="s">
        <v>28</v>
      </c>
      <c r="J1" s="8" t="s">
        <v>29</v>
      </c>
      <c r="K1" s="8" t="s">
        <v>30</v>
      </c>
      <c r="L1" s="8" t="s">
        <v>35</v>
      </c>
      <c r="M1" s="8" t="s">
        <v>66</v>
      </c>
      <c r="N1" s="8" t="s">
        <v>31</v>
      </c>
      <c r="O1" s="17" t="s">
        <v>2</v>
      </c>
      <c r="P1" s="15"/>
      <c r="Q1" s="72" t="s">
        <v>69</v>
      </c>
      <c r="R1" s="73"/>
    </row>
    <row r="2" spans="1:18" ht="30.75" customHeight="1">
      <c r="A2" s="18"/>
      <c r="B2" s="1"/>
      <c r="C2" s="1"/>
      <c r="D2" s="1"/>
      <c r="E2" s="1"/>
      <c r="F2" s="1"/>
      <c r="G2" s="1"/>
      <c r="H2" s="104"/>
      <c r="I2" s="31" t="s">
        <v>26</v>
      </c>
      <c r="J2" s="31" t="s">
        <v>27</v>
      </c>
      <c r="K2" s="31" t="s">
        <v>23</v>
      </c>
      <c r="L2" s="31" t="s">
        <v>24</v>
      </c>
      <c r="M2" s="31" t="s">
        <v>67</v>
      </c>
      <c r="N2" s="31" t="s">
        <v>25</v>
      </c>
      <c r="O2" s="1"/>
      <c r="P2" s="3"/>
      <c r="Q2" s="1"/>
      <c r="R2" s="19"/>
    </row>
    <row r="3" spans="1:18" ht="22.5" customHeight="1">
      <c r="A3" s="18"/>
      <c r="B3" s="1"/>
      <c r="C3" s="1"/>
      <c r="D3" s="1"/>
      <c r="E3" s="1"/>
      <c r="F3" s="1"/>
      <c r="G3" s="1"/>
      <c r="H3" s="1"/>
      <c r="I3" s="46">
        <f>+'Computation of Handicaps'!C4</f>
        <v>0.787</v>
      </c>
      <c r="J3" s="46">
        <f>+'Computation of Handicaps'!D4</f>
        <v>0.814</v>
      </c>
      <c r="K3" s="46">
        <f>+'Computation of Handicaps'!E4</f>
        <v>0.7515375</v>
      </c>
      <c r="L3" s="46">
        <f>+'Computation of Handicaps'!F4</f>
        <v>0.74029</v>
      </c>
      <c r="M3" s="46">
        <f>+'Computation of Handicaps'!G4</f>
        <v>0.7850325</v>
      </c>
      <c r="N3" s="46">
        <f>+'Computation of Handicaps'!H4</f>
        <v>0.8047075</v>
      </c>
      <c r="O3" s="1"/>
      <c r="P3" s="3"/>
      <c r="Q3" s="1"/>
      <c r="R3" s="19"/>
    </row>
    <row r="4" spans="1:18" ht="12.75" customHeigh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3"/>
      <c r="Q4" s="1"/>
      <c r="R4" s="19"/>
    </row>
    <row r="5" spans="1:18" ht="60.75" customHeight="1">
      <c r="A5" s="105" t="s">
        <v>4</v>
      </c>
      <c r="B5" s="107" t="s">
        <v>33</v>
      </c>
      <c r="C5" s="108"/>
      <c r="D5" s="1"/>
      <c r="E5" s="107" t="s">
        <v>34</v>
      </c>
      <c r="F5" s="108"/>
      <c r="G5" s="1"/>
      <c r="H5" s="1"/>
      <c r="I5" s="1"/>
      <c r="J5" s="1"/>
      <c r="K5" s="106" t="s">
        <v>5</v>
      </c>
      <c r="L5" s="106"/>
      <c r="M5" s="106"/>
      <c r="N5" s="1"/>
      <c r="O5" s="4" t="s">
        <v>7</v>
      </c>
      <c r="P5" s="1"/>
      <c r="Q5" s="1"/>
      <c r="R5" s="4" t="s">
        <v>6</v>
      </c>
    </row>
    <row r="6" spans="1:18" ht="53.25" customHeight="1">
      <c r="A6" s="105"/>
      <c r="B6" s="6" t="s">
        <v>8</v>
      </c>
      <c r="C6" s="4" t="s">
        <v>9</v>
      </c>
      <c r="D6" s="1"/>
      <c r="E6" s="6" t="s">
        <v>8</v>
      </c>
      <c r="F6" s="4" t="s">
        <v>9</v>
      </c>
      <c r="G6" s="1"/>
      <c r="H6" s="4" t="s">
        <v>21</v>
      </c>
      <c r="I6" s="4" t="s">
        <v>22</v>
      </c>
      <c r="J6" s="1"/>
      <c r="K6" s="4" t="s">
        <v>11</v>
      </c>
      <c r="L6" s="4" t="s">
        <v>12</v>
      </c>
      <c r="M6" s="4" t="s">
        <v>13</v>
      </c>
      <c r="N6" s="4" t="s">
        <v>10</v>
      </c>
      <c r="O6" s="4" t="s">
        <v>9</v>
      </c>
      <c r="P6" s="5"/>
      <c r="Q6" s="4" t="s">
        <v>32</v>
      </c>
      <c r="R6" s="4" t="s">
        <v>13</v>
      </c>
    </row>
    <row r="7" spans="1:28" s="11" customFormat="1" ht="24.75" customHeight="1">
      <c r="A7" s="67" t="s">
        <v>74</v>
      </c>
      <c r="B7" s="64">
        <v>1</v>
      </c>
      <c r="C7" s="7">
        <f aca="true" t="shared" si="0" ref="C7:C21">+O7</f>
        <v>4167.725540025413</v>
      </c>
      <c r="D7" s="1"/>
      <c r="E7" s="64">
        <v>3</v>
      </c>
      <c r="F7" s="7">
        <f aca="true" t="shared" si="1" ref="F7:F21">+R7</f>
        <v>4226.902170411169</v>
      </c>
      <c r="G7" s="1"/>
      <c r="H7" s="9">
        <f aca="true" t="shared" si="2" ref="H7:H21">SUM(O7/$O$7)</f>
        <v>1</v>
      </c>
      <c r="I7" s="13">
        <f aca="true" t="shared" si="3" ref="I7:I21">SUM(Q7/H7)</f>
        <v>0.986</v>
      </c>
      <c r="J7" s="1"/>
      <c r="K7" s="66">
        <v>54</v>
      </c>
      <c r="L7" s="66">
        <v>40</v>
      </c>
      <c r="M7" s="9">
        <f aca="true" t="shared" si="4" ref="M7:M21">SUM(K7*60)+L7</f>
        <v>3280</v>
      </c>
      <c r="N7" s="66" t="s">
        <v>28</v>
      </c>
      <c r="O7" s="10">
        <f aca="true" t="shared" si="5" ref="O7:O21">IF(N7="CH16",M7/$I$3,+IF(N7="CP16",M7/$J$3,+IF(N7="H18",M7/$K$3,+IF(N7="NA5.5",M7/$L$3,+IF(N7="PH16",M7/$M$3,+IF(N7="OH16",M7/$N$3))))))</f>
        <v>4167.725540025413</v>
      </c>
      <c r="P7" s="5"/>
      <c r="Q7" s="66">
        <v>0.986</v>
      </c>
      <c r="R7" s="10">
        <f aca="true" t="shared" si="6" ref="R7:R21">SUM(O7/Q7)</f>
        <v>4226.902170411169</v>
      </c>
      <c r="S7"/>
      <c r="T7"/>
      <c r="U7"/>
      <c r="V7"/>
      <c r="W7"/>
      <c r="X7"/>
      <c r="Y7"/>
      <c r="Z7"/>
      <c r="AA7"/>
      <c r="AB7"/>
    </row>
    <row r="8" spans="1:28" s="28" customFormat="1" ht="24.75" customHeight="1">
      <c r="A8" s="67" t="s">
        <v>77</v>
      </c>
      <c r="B8" s="64">
        <v>2</v>
      </c>
      <c r="C8" s="7">
        <f t="shared" si="0"/>
        <v>4222.363405336721</v>
      </c>
      <c r="D8" s="1"/>
      <c r="E8" s="64">
        <v>5</v>
      </c>
      <c r="F8" s="7">
        <f t="shared" si="1"/>
        <v>4308.5340870782875</v>
      </c>
      <c r="G8" s="23"/>
      <c r="H8" s="9">
        <f t="shared" si="2"/>
        <v>1.013109756097561</v>
      </c>
      <c r="I8" s="13">
        <f t="shared" si="3"/>
        <v>0.9673186879325909</v>
      </c>
      <c r="J8" s="23"/>
      <c r="K8" s="66">
        <v>55</v>
      </c>
      <c r="L8" s="66">
        <v>23</v>
      </c>
      <c r="M8" s="9">
        <f t="shared" si="4"/>
        <v>3323</v>
      </c>
      <c r="N8" s="66" t="s">
        <v>28</v>
      </c>
      <c r="O8" s="10">
        <f t="shared" si="5"/>
        <v>4222.363405336721</v>
      </c>
      <c r="P8" s="26"/>
      <c r="Q8" s="66">
        <v>0.98</v>
      </c>
      <c r="R8" s="10">
        <f t="shared" si="6"/>
        <v>4308.5340870782875</v>
      </c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28" customFormat="1" ht="24.75" customHeight="1">
      <c r="A9" s="67" t="s">
        <v>15</v>
      </c>
      <c r="B9" s="64">
        <v>3</v>
      </c>
      <c r="C9" s="7">
        <f t="shared" si="0"/>
        <v>4307.496823379924</v>
      </c>
      <c r="D9" s="1"/>
      <c r="E9" s="64">
        <v>2</v>
      </c>
      <c r="F9" s="7">
        <f t="shared" si="1"/>
        <v>4125.954811666594</v>
      </c>
      <c r="G9" s="23"/>
      <c r="H9" s="9">
        <f t="shared" si="2"/>
        <v>1.0335365853658538</v>
      </c>
      <c r="I9" s="13">
        <f t="shared" si="3"/>
        <v>1.0101238938053096</v>
      </c>
      <c r="J9" s="23"/>
      <c r="K9" s="66">
        <v>56</v>
      </c>
      <c r="L9" s="66">
        <v>30</v>
      </c>
      <c r="M9" s="9">
        <f t="shared" si="4"/>
        <v>3390</v>
      </c>
      <c r="N9" s="66" t="s">
        <v>28</v>
      </c>
      <c r="O9" s="10">
        <f t="shared" si="5"/>
        <v>4307.496823379924</v>
      </c>
      <c r="P9" s="26"/>
      <c r="Q9" s="66">
        <v>1.044</v>
      </c>
      <c r="R9" s="10">
        <f t="shared" si="6"/>
        <v>4125.954811666594</v>
      </c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28" customFormat="1" ht="24.75" customHeight="1">
      <c r="A10" s="67" t="s">
        <v>16</v>
      </c>
      <c r="B10" s="64">
        <v>4</v>
      </c>
      <c r="C10" s="7">
        <f t="shared" si="0"/>
        <v>4360.8640406607365</v>
      </c>
      <c r="D10" s="1"/>
      <c r="E10" s="64">
        <v>1</v>
      </c>
      <c r="F10" s="7">
        <f t="shared" si="1"/>
        <v>4064.1789754526903</v>
      </c>
      <c r="G10" s="23"/>
      <c r="H10" s="9">
        <f t="shared" si="2"/>
        <v>1.0463414634146342</v>
      </c>
      <c r="I10" s="13">
        <f t="shared" si="3"/>
        <v>1.0254778554778554</v>
      </c>
      <c r="J10" s="23"/>
      <c r="K10" s="66">
        <v>57</v>
      </c>
      <c r="L10" s="66">
        <v>12</v>
      </c>
      <c r="M10" s="9">
        <f t="shared" si="4"/>
        <v>3432</v>
      </c>
      <c r="N10" s="66" t="s">
        <v>28</v>
      </c>
      <c r="O10" s="10">
        <f t="shared" si="5"/>
        <v>4360.8640406607365</v>
      </c>
      <c r="P10" s="26"/>
      <c r="Q10" s="66">
        <v>1.073</v>
      </c>
      <c r="R10" s="10">
        <f t="shared" si="6"/>
        <v>4064.1789754526903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24.75" customHeight="1">
      <c r="A11" s="67" t="s">
        <v>79</v>
      </c>
      <c r="B11" s="64">
        <v>5</v>
      </c>
      <c r="C11" s="7">
        <f t="shared" si="0"/>
        <v>4514.612452350699</v>
      </c>
      <c r="D11" s="1"/>
      <c r="E11" s="64"/>
      <c r="F11" s="22" t="e">
        <f t="shared" si="1"/>
        <v>#DIV/0!</v>
      </c>
      <c r="G11" s="23"/>
      <c r="H11" s="21">
        <f t="shared" si="2"/>
        <v>1.0832317073170732</v>
      </c>
      <c r="I11" s="24">
        <f t="shared" si="3"/>
        <v>0</v>
      </c>
      <c r="J11" s="23"/>
      <c r="K11" s="66">
        <v>59</v>
      </c>
      <c r="L11" s="66">
        <v>13</v>
      </c>
      <c r="M11" s="9">
        <f t="shared" si="4"/>
        <v>3553</v>
      </c>
      <c r="N11" s="66" t="s">
        <v>28</v>
      </c>
      <c r="O11" s="10">
        <f t="shared" si="5"/>
        <v>4514.612452350699</v>
      </c>
      <c r="P11" s="26"/>
      <c r="Q11" s="66"/>
      <c r="R11" s="25" t="e">
        <f t="shared" si="6"/>
        <v>#DIV/0!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24.75" customHeight="1">
      <c r="A12" s="67" t="s">
        <v>73</v>
      </c>
      <c r="B12" s="64">
        <v>6</v>
      </c>
      <c r="C12" s="7">
        <f t="shared" si="0"/>
        <v>4531.941031941033</v>
      </c>
      <c r="D12" s="1"/>
      <c r="E12" s="64">
        <v>4</v>
      </c>
      <c r="F12" s="7">
        <f t="shared" si="1"/>
        <v>4239.420984042126</v>
      </c>
      <c r="G12" s="23"/>
      <c r="H12" s="9">
        <f t="shared" si="2"/>
        <v>1.0873895097980466</v>
      </c>
      <c r="I12" s="13">
        <f t="shared" si="3"/>
        <v>0.9830883877098814</v>
      </c>
      <c r="J12" s="23"/>
      <c r="K12" s="66">
        <v>61</v>
      </c>
      <c r="L12" s="66">
        <v>29</v>
      </c>
      <c r="M12" s="9">
        <f t="shared" si="4"/>
        <v>3689</v>
      </c>
      <c r="N12" s="66" t="s">
        <v>29</v>
      </c>
      <c r="O12" s="10">
        <f t="shared" si="5"/>
        <v>4531.941031941033</v>
      </c>
      <c r="P12" s="26"/>
      <c r="Q12" s="66">
        <v>1.069</v>
      </c>
      <c r="R12" s="10">
        <f t="shared" si="6"/>
        <v>4239.420984042126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24.75" customHeight="1">
      <c r="A13" s="67" t="s">
        <v>75</v>
      </c>
      <c r="B13" s="64">
        <v>7</v>
      </c>
      <c r="C13" s="7">
        <f t="shared" si="0"/>
        <v>4654.584364341604</v>
      </c>
      <c r="D13" s="1"/>
      <c r="E13" s="64">
        <v>6</v>
      </c>
      <c r="F13" s="7">
        <f t="shared" si="1"/>
        <v>4519.013945962722</v>
      </c>
      <c r="G13" s="23"/>
      <c r="H13" s="9">
        <f t="shared" si="2"/>
        <v>1.116816431322208</v>
      </c>
      <c r="I13" s="13">
        <f t="shared" si="3"/>
        <v>0.922264367816092</v>
      </c>
      <c r="J13" s="23"/>
      <c r="K13" s="66">
        <v>60</v>
      </c>
      <c r="L13" s="66">
        <v>54</v>
      </c>
      <c r="M13" s="9">
        <f t="shared" si="4"/>
        <v>3654</v>
      </c>
      <c r="N13" s="66" t="s">
        <v>66</v>
      </c>
      <c r="O13" s="10">
        <f t="shared" si="5"/>
        <v>4654.584364341604</v>
      </c>
      <c r="P13" s="26"/>
      <c r="Q13" s="66">
        <v>1.03</v>
      </c>
      <c r="R13" s="10">
        <f t="shared" si="6"/>
        <v>4519.013945962722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8" customFormat="1" ht="24.75" customHeight="1">
      <c r="A14" s="67" t="s">
        <v>14</v>
      </c>
      <c r="B14" s="64">
        <v>8</v>
      </c>
      <c r="C14" s="7">
        <f t="shared" si="0"/>
        <v>4729.740488451115</v>
      </c>
      <c r="D14" s="1"/>
      <c r="E14" s="64">
        <v>7</v>
      </c>
      <c r="F14" s="7">
        <f t="shared" si="1"/>
        <v>4591.981056748656</v>
      </c>
      <c r="G14" s="23"/>
      <c r="H14" s="9">
        <f t="shared" si="2"/>
        <v>1.1348493184179964</v>
      </c>
      <c r="I14" s="13">
        <f t="shared" si="3"/>
        <v>0.9076094802046861</v>
      </c>
      <c r="J14" s="23"/>
      <c r="K14" s="66">
        <v>61</v>
      </c>
      <c r="L14" s="66">
        <v>53</v>
      </c>
      <c r="M14" s="9">
        <f t="shared" si="4"/>
        <v>3713</v>
      </c>
      <c r="N14" s="66" t="s">
        <v>66</v>
      </c>
      <c r="O14" s="10">
        <f t="shared" si="5"/>
        <v>4729.740488451115</v>
      </c>
      <c r="P14" s="26"/>
      <c r="Q14" s="66">
        <v>1.03</v>
      </c>
      <c r="R14" s="10">
        <f t="shared" si="6"/>
        <v>4591.981056748656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11" customFormat="1" ht="24.75" customHeight="1">
      <c r="A15" s="67" t="s">
        <v>78</v>
      </c>
      <c r="B15" s="64">
        <v>9</v>
      </c>
      <c r="C15" s="7">
        <f t="shared" si="0"/>
        <v>4776.365946632783</v>
      </c>
      <c r="D15" s="1"/>
      <c r="E15" s="64"/>
      <c r="F15" s="22" t="e">
        <f t="shared" si="1"/>
        <v>#DIV/0!</v>
      </c>
      <c r="G15" s="1"/>
      <c r="H15" s="9">
        <f t="shared" si="2"/>
        <v>1.1460365853658538</v>
      </c>
      <c r="I15" s="13">
        <f t="shared" si="3"/>
        <v>0</v>
      </c>
      <c r="J15" s="1"/>
      <c r="K15" s="66">
        <v>62</v>
      </c>
      <c r="L15" s="66">
        <v>39</v>
      </c>
      <c r="M15" s="9">
        <f t="shared" si="4"/>
        <v>3759</v>
      </c>
      <c r="N15" s="66" t="s">
        <v>28</v>
      </c>
      <c r="O15" s="10">
        <f t="shared" si="5"/>
        <v>4776.365946632783</v>
      </c>
      <c r="P15" s="5"/>
      <c r="Q15" s="66"/>
      <c r="R15" s="25" t="e">
        <f t="shared" si="6"/>
        <v>#DIV/0!</v>
      </c>
      <c r="S15"/>
      <c r="T15"/>
      <c r="U15"/>
      <c r="V15"/>
      <c r="W15"/>
      <c r="X15"/>
      <c r="Y15"/>
      <c r="Z15"/>
      <c r="AA15"/>
      <c r="AB15"/>
    </row>
    <row r="16" spans="1:28" s="28" customFormat="1" ht="24.75" customHeight="1">
      <c r="A16" s="67" t="s">
        <v>81</v>
      </c>
      <c r="B16" s="64">
        <v>16</v>
      </c>
      <c r="C16" s="22" t="b">
        <f t="shared" si="0"/>
        <v>0</v>
      </c>
      <c r="D16" s="1"/>
      <c r="E16" s="64">
        <v>11</v>
      </c>
      <c r="F16" s="22" t="e">
        <f t="shared" si="1"/>
        <v>#DIV/0!</v>
      </c>
      <c r="G16" s="23"/>
      <c r="H16" s="21">
        <f t="shared" si="2"/>
        <v>0</v>
      </c>
      <c r="I16" s="24" t="e">
        <f t="shared" si="3"/>
        <v>#DIV/0!</v>
      </c>
      <c r="J16" s="23"/>
      <c r="K16" s="66" t="s">
        <v>20</v>
      </c>
      <c r="L16" s="66"/>
      <c r="M16" s="21" t="e">
        <f t="shared" si="4"/>
        <v>#VALUE!</v>
      </c>
      <c r="N16" s="71"/>
      <c r="O16" s="25" t="b">
        <f t="shared" si="5"/>
        <v>0</v>
      </c>
      <c r="P16" s="26"/>
      <c r="Q16" s="71"/>
      <c r="R16" s="25" t="e">
        <f t="shared" si="6"/>
        <v>#DIV/0!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8" customFormat="1" ht="24.75" customHeight="1">
      <c r="A17" s="67" t="s">
        <v>83</v>
      </c>
      <c r="B17" s="64">
        <v>16</v>
      </c>
      <c r="C17" s="22" t="b">
        <f t="shared" si="0"/>
        <v>0</v>
      </c>
      <c r="D17" s="1"/>
      <c r="E17" s="64">
        <v>11</v>
      </c>
      <c r="F17" s="22" t="e">
        <f t="shared" si="1"/>
        <v>#DIV/0!</v>
      </c>
      <c r="G17" s="23"/>
      <c r="H17" s="21">
        <f t="shared" si="2"/>
        <v>0</v>
      </c>
      <c r="I17" s="24" t="e">
        <f t="shared" si="3"/>
        <v>#DIV/0!</v>
      </c>
      <c r="J17" s="23"/>
      <c r="K17" s="66" t="s">
        <v>40</v>
      </c>
      <c r="L17" s="66"/>
      <c r="M17" s="21" t="e">
        <f t="shared" si="4"/>
        <v>#VALUE!</v>
      </c>
      <c r="N17" s="71"/>
      <c r="O17" s="25" t="b">
        <f t="shared" si="5"/>
        <v>0</v>
      </c>
      <c r="P17" s="26"/>
      <c r="Q17" s="71"/>
      <c r="R17" s="25" t="e">
        <f t="shared" si="6"/>
        <v>#DIV/0!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8" customFormat="1" ht="24.75" customHeight="1">
      <c r="A18" s="67" t="s">
        <v>76</v>
      </c>
      <c r="B18" s="64">
        <v>16</v>
      </c>
      <c r="C18" s="22" t="b">
        <f t="shared" si="0"/>
        <v>0</v>
      </c>
      <c r="D18" s="1"/>
      <c r="E18" s="64"/>
      <c r="F18" s="22" t="e">
        <f t="shared" si="1"/>
        <v>#DIV/0!</v>
      </c>
      <c r="G18" s="23"/>
      <c r="H18" s="21">
        <f t="shared" si="2"/>
        <v>0</v>
      </c>
      <c r="I18" s="24" t="e">
        <f t="shared" si="3"/>
        <v>#DIV/0!</v>
      </c>
      <c r="J18" s="23"/>
      <c r="K18" s="66" t="s">
        <v>20</v>
      </c>
      <c r="L18" s="66"/>
      <c r="M18" s="21" t="e">
        <f t="shared" si="4"/>
        <v>#VALUE!</v>
      </c>
      <c r="N18" s="71"/>
      <c r="O18" s="25" t="b">
        <f t="shared" si="5"/>
        <v>0</v>
      </c>
      <c r="P18" s="26"/>
      <c r="Q18" s="71"/>
      <c r="R18" s="25" t="e">
        <f t="shared" si="6"/>
        <v>#DIV/0!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24.75" customHeight="1">
      <c r="A19" s="67" t="s">
        <v>82</v>
      </c>
      <c r="B19" s="64">
        <v>16</v>
      </c>
      <c r="C19" s="22" t="e">
        <f t="shared" si="0"/>
        <v>#VALUE!</v>
      </c>
      <c r="D19" s="1"/>
      <c r="E19" s="64">
        <v>11</v>
      </c>
      <c r="F19" s="22" t="e">
        <f t="shared" si="1"/>
        <v>#VALUE!</v>
      </c>
      <c r="G19" s="23"/>
      <c r="H19" s="21" t="e">
        <f t="shared" si="2"/>
        <v>#VALUE!</v>
      </c>
      <c r="I19" s="24" t="e">
        <f t="shared" si="3"/>
        <v>#VALUE!</v>
      </c>
      <c r="J19" s="23"/>
      <c r="K19" s="66" t="s">
        <v>38</v>
      </c>
      <c r="L19" s="66"/>
      <c r="M19" s="21" t="e">
        <f t="shared" si="4"/>
        <v>#VALUE!</v>
      </c>
      <c r="N19" s="66" t="s">
        <v>28</v>
      </c>
      <c r="O19" s="25" t="e">
        <f t="shared" si="5"/>
        <v>#VALUE!</v>
      </c>
      <c r="P19" s="26"/>
      <c r="Q19" s="66">
        <v>1.2</v>
      </c>
      <c r="R19" s="25" t="e">
        <f t="shared" si="6"/>
        <v>#VALUE!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11" customFormat="1" ht="24.75" customHeight="1">
      <c r="A20" s="67" t="s">
        <v>80</v>
      </c>
      <c r="B20" s="64">
        <v>16</v>
      </c>
      <c r="C20" s="22" t="e">
        <f t="shared" si="0"/>
        <v>#VALUE!</v>
      </c>
      <c r="D20" s="1"/>
      <c r="E20" s="64"/>
      <c r="F20" s="22" t="e">
        <f t="shared" si="1"/>
        <v>#VALUE!</v>
      </c>
      <c r="G20" s="23"/>
      <c r="H20" s="21" t="e">
        <f t="shared" si="2"/>
        <v>#VALUE!</v>
      </c>
      <c r="I20" s="24" t="e">
        <f t="shared" si="3"/>
        <v>#VALUE!</v>
      </c>
      <c r="J20" s="1"/>
      <c r="K20" s="66" t="s">
        <v>38</v>
      </c>
      <c r="L20" s="66"/>
      <c r="M20" s="21" t="e">
        <f t="shared" si="4"/>
        <v>#VALUE!</v>
      </c>
      <c r="N20" s="66" t="s">
        <v>28</v>
      </c>
      <c r="O20" s="25" t="e">
        <f t="shared" si="5"/>
        <v>#VALUE!</v>
      </c>
      <c r="P20" s="5"/>
      <c r="Q20" s="66"/>
      <c r="R20" s="25" t="e">
        <f t="shared" si="6"/>
        <v>#VALUE!</v>
      </c>
      <c r="S20"/>
      <c r="T20"/>
      <c r="U20"/>
      <c r="V20"/>
      <c r="W20"/>
      <c r="X20"/>
      <c r="Y20"/>
      <c r="Z20"/>
      <c r="AA20"/>
      <c r="AB20"/>
    </row>
    <row r="21" spans="1:28" s="28" customFormat="1" ht="24.75" customHeight="1">
      <c r="A21" s="67" t="s">
        <v>72</v>
      </c>
      <c r="B21" s="65">
        <v>16</v>
      </c>
      <c r="C21" s="22" t="e">
        <f t="shared" si="0"/>
        <v>#VALUE!</v>
      </c>
      <c r="D21" s="20"/>
      <c r="E21" s="65">
        <v>11</v>
      </c>
      <c r="F21" s="22" t="e">
        <f t="shared" si="1"/>
        <v>#VALUE!</v>
      </c>
      <c r="G21" s="29"/>
      <c r="H21" s="21" t="e">
        <f t="shared" si="2"/>
        <v>#VALUE!</v>
      </c>
      <c r="I21" s="24" t="e">
        <f t="shared" si="3"/>
        <v>#VALUE!</v>
      </c>
      <c r="J21" s="29"/>
      <c r="K21" s="66" t="s">
        <v>84</v>
      </c>
      <c r="L21" s="66"/>
      <c r="M21" s="21" t="e">
        <f t="shared" si="4"/>
        <v>#VALUE!</v>
      </c>
      <c r="N21" s="66" t="s">
        <v>66</v>
      </c>
      <c r="O21" s="25" t="e">
        <f t="shared" si="5"/>
        <v>#VALUE!</v>
      </c>
      <c r="P21" s="30"/>
      <c r="Q21" s="66">
        <v>1.058</v>
      </c>
      <c r="R21" s="25" t="e">
        <f t="shared" si="6"/>
        <v>#VALUE!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2.75">
      <c r="Q22" s="28"/>
    </row>
    <row r="23" spans="13:16" ht="12.75">
      <c r="M23"/>
      <c r="O23"/>
      <c r="P23"/>
    </row>
  </sheetData>
  <sheetProtection/>
  <protectedRanges>
    <protectedRange sqref="E7:E21" name="Range8_1"/>
    <protectedRange sqref="B7:B21" name="Range7_1"/>
    <protectedRange sqref="B1" name="Range6_1"/>
    <protectedRange sqref="Q19:Q21" name="Range4_1"/>
    <protectedRange sqref="N7:N21" name="Range3_1"/>
    <protectedRange sqref="K7:L21" name="Range2_1"/>
    <protectedRange sqref="A7:A21" name="Range1_1"/>
    <protectedRange sqref="Q1" name="Range5"/>
    <protectedRange sqref="Q7:Q18" name="Range4"/>
  </protectedRanges>
  <mergeCells count="7">
    <mergeCell ref="B1:C1"/>
    <mergeCell ref="H1:H2"/>
    <mergeCell ref="Q1:R1"/>
    <mergeCell ref="A5:A6"/>
    <mergeCell ref="B5:C5"/>
    <mergeCell ref="E5:F5"/>
    <mergeCell ref="K5:M5"/>
  </mergeCells>
  <printOptions horizontalCentered="1" verticalCentered="1"/>
  <pageMargins left="0.1968503937007874" right="0.4724409448818898" top="0.4330708661417323" bottom="0.4330708661417323" header="0.15748031496062992" footer="0.1968503937007874"/>
  <pageSetup fitToHeight="1" fitToWidth="1" horizontalDpi="300" verticalDpi="300" orientation="landscape" paperSize="9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Zeros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12.57421875" style="0" customWidth="1"/>
    <col min="4" max="4" width="1.8515625" style="0" customWidth="1"/>
    <col min="5" max="5" width="7.28125" style="0" customWidth="1"/>
    <col min="6" max="6" width="12.57421875" style="0" customWidth="1"/>
    <col min="7" max="7" width="2.28125" style="0" customWidth="1"/>
    <col min="8" max="8" width="14.140625" style="0" customWidth="1"/>
    <col min="9" max="10" width="13.57421875" style="0" customWidth="1"/>
    <col min="11" max="11" width="13.57421875" style="12" customWidth="1"/>
    <col min="12" max="12" width="11.57421875" style="12" customWidth="1"/>
    <col min="13" max="13" width="13.57421875" style="12" customWidth="1"/>
    <col min="14" max="14" width="13.57421875" style="0" customWidth="1"/>
    <col min="15" max="15" width="11.8515625" style="12" customWidth="1"/>
    <col min="16" max="16" width="2.140625" style="12" customWidth="1"/>
    <col min="17" max="17" width="11.57421875" style="0" customWidth="1"/>
    <col min="18" max="18" width="15.00390625" style="0" customWidth="1"/>
    <col min="19" max="16384" width="7.421875" style="0" customWidth="1"/>
  </cols>
  <sheetData>
    <row r="1" spans="1:18" ht="30.75" customHeight="1">
      <c r="A1" s="14" t="s">
        <v>43</v>
      </c>
      <c r="B1" s="109" t="s">
        <v>37</v>
      </c>
      <c r="C1" s="110"/>
      <c r="D1" s="15"/>
      <c r="E1" s="15"/>
      <c r="F1" s="15"/>
      <c r="G1" s="15"/>
      <c r="H1" s="74" t="s">
        <v>0</v>
      </c>
      <c r="I1" s="8" t="s">
        <v>28</v>
      </c>
      <c r="J1" s="8" t="s">
        <v>29</v>
      </c>
      <c r="K1" s="8" t="s">
        <v>30</v>
      </c>
      <c r="L1" s="8" t="s">
        <v>35</v>
      </c>
      <c r="M1" s="8" t="s">
        <v>66</v>
      </c>
      <c r="N1" s="8" t="s">
        <v>31</v>
      </c>
      <c r="O1" s="17" t="s">
        <v>2</v>
      </c>
      <c r="P1" s="15"/>
      <c r="Q1" s="72" t="s">
        <v>69</v>
      </c>
      <c r="R1" s="73"/>
    </row>
    <row r="2" spans="1:18" ht="30.75" customHeight="1">
      <c r="A2" s="18"/>
      <c r="B2" s="1"/>
      <c r="C2" s="1"/>
      <c r="D2" s="1"/>
      <c r="E2" s="1"/>
      <c r="F2" s="1"/>
      <c r="G2" s="1"/>
      <c r="H2" s="104"/>
      <c r="I2" s="31" t="s">
        <v>26</v>
      </c>
      <c r="J2" s="31" t="s">
        <v>27</v>
      </c>
      <c r="K2" s="31" t="s">
        <v>23</v>
      </c>
      <c r="L2" s="31" t="s">
        <v>24</v>
      </c>
      <c r="M2" s="31" t="s">
        <v>67</v>
      </c>
      <c r="N2" s="31" t="s">
        <v>25</v>
      </c>
      <c r="O2" s="1"/>
      <c r="P2" s="3"/>
      <c r="Q2" s="1"/>
      <c r="R2" s="19"/>
    </row>
    <row r="3" spans="1:18" ht="22.5" customHeight="1">
      <c r="A3" s="18"/>
      <c r="B3" s="1"/>
      <c r="C3" s="1"/>
      <c r="D3" s="1"/>
      <c r="E3" s="1"/>
      <c r="F3" s="1"/>
      <c r="G3" s="1"/>
      <c r="H3" s="1"/>
      <c r="I3" s="46">
        <f>+'Computation of Handicaps'!C4</f>
        <v>0.787</v>
      </c>
      <c r="J3" s="46">
        <f>+'Computation of Handicaps'!D4</f>
        <v>0.814</v>
      </c>
      <c r="K3" s="46">
        <f>+'Computation of Handicaps'!E4</f>
        <v>0.7515375</v>
      </c>
      <c r="L3" s="46">
        <f>+'Computation of Handicaps'!F4</f>
        <v>0.74029</v>
      </c>
      <c r="M3" s="46">
        <f>+'Computation of Handicaps'!G4</f>
        <v>0.7850325</v>
      </c>
      <c r="N3" s="46">
        <f>+'Computation of Handicaps'!H4</f>
        <v>0.8047075</v>
      </c>
      <c r="O3" s="1"/>
      <c r="P3" s="3"/>
      <c r="Q3" s="1"/>
      <c r="R3" s="19"/>
    </row>
    <row r="4" spans="1:18" ht="12.75" customHeigh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3"/>
      <c r="Q4" s="1"/>
      <c r="R4" s="19"/>
    </row>
    <row r="5" spans="1:18" ht="60.75" customHeight="1">
      <c r="A5" s="105" t="s">
        <v>4</v>
      </c>
      <c r="B5" s="107" t="s">
        <v>33</v>
      </c>
      <c r="C5" s="108"/>
      <c r="D5" s="1"/>
      <c r="E5" s="107" t="s">
        <v>34</v>
      </c>
      <c r="F5" s="108"/>
      <c r="G5" s="1"/>
      <c r="H5" s="1"/>
      <c r="I5" s="1"/>
      <c r="J5" s="1"/>
      <c r="K5" s="106" t="s">
        <v>5</v>
      </c>
      <c r="L5" s="106"/>
      <c r="M5" s="106"/>
      <c r="N5" s="1"/>
      <c r="O5" s="4" t="s">
        <v>7</v>
      </c>
      <c r="P5" s="1"/>
      <c r="Q5" s="1"/>
      <c r="R5" s="4" t="s">
        <v>6</v>
      </c>
    </row>
    <row r="6" spans="1:18" ht="53.25" customHeight="1">
      <c r="A6" s="105"/>
      <c r="B6" s="6" t="s">
        <v>8</v>
      </c>
      <c r="C6" s="4" t="s">
        <v>9</v>
      </c>
      <c r="D6" s="1"/>
      <c r="E6" s="6" t="s">
        <v>8</v>
      </c>
      <c r="F6" s="4" t="s">
        <v>9</v>
      </c>
      <c r="G6" s="1"/>
      <c r="H6" s="4" t="s">
        <v>21</v>
      </c>
      <c r="I6" s="4" t="s">
        <v>22</v>
      </c>
      <c r="J6" s="1"/>
      <c r="K6" s="4" t="s">
        <v>11</v>
      </c>
      <c r="L6" s="4" t="s">
        <v>12</v>
      </c>
      <c r="M6" s="4" t="s">
        <v>13</v>
      </c>
      <c r="N6" s="4" t="s">
        <v>10</v>
      </c>
      <c r="O6" s="4" t="s">
        <v>9</v>
      </c>
      <c r="P6" s="5"/>
      <c r="Q6" s="4" t="s">
        <v>32</v>
      </c>
      <c r="R6" s="4" t="s">
        <v>13</v>
      </c>
    </row>
    <row r="7" spans="1:28" s="11" customFormat="1" ht="24.75" customHeight="1">
      <c r="A7" s="67" t="s">
        <v>77</v>
      </c>
      <c r="B7" s="64">
        <v>1</v>
      </c>
      <c r="C7" s="7">
        <f aca="true" t="shared" si="0" ref="C7:C21">+O7</f>
        <v>2280.813214739517</v>
      </c>
      <c r="D7" s="1"/>
      <c r="E7" s="64">
        <v>3</v>
      </c>
      <c r="F7" s="7">
        <f aca="true" t="shared" si="1" ref="F7:F21">+R7</f>
        <v>2327.360423203589</v>
      </c>
      <c r="G7" s="1"/>
      <c r="H7" s="9">
        <f aca="true" t="shared" si="2" ref="H7:H21">SUM(O7/$O$7)</f>
        <v>1</v>
      </c>
      <c r="I7" s="13">
        <f aca="true" t="shared" si="3" ref="I7:I21">SUM(Q7/H7)</f>
        <v>0.98</v>
      </c>
      <c r="J7" s="1"/>
      <c r="K7" s="66">
        <v>29</v>
      </c>
      <c r="L7" s="66">
        <v>55</v>
      </c>
      <c r="M7" s="9">
        <f aca="true" t="shared" si="4" ref="M7:M21">SUM(K7*60)+L7</f>
        <v>1795</v>
      </c>
      <c r="N7" s="66" t="s">
        <v>28</v>
      </c>
      <c r="O7" s="10">
        <f aca="true" t="shared" si="5" ref="O7:O21">IF(N7="CH16",M7/$I$3,+IF(N7="CP16",M7/$J$3,+IF(N7="H18",M7/$K$3,+IF(N7="NA5.5",M7/$L$3,+IF(N7="PH16",M7/$M$3,+IF(N7="OH16",M7/$N$3))))))</f>
        <v>2280.813214739517</v>
      </c>
      <c r="P7" s="5"/>
      <c r="Q7" s="66">
        <v>0.98</v>
      </c>
      <c r="R7" s="10">
        <f aca="true" t="shared" si="6" ref="R7:R21">SUM(O7/Q7)</f>
        <v>2327.360423203589</v>
      </c>
      <c r="S7"/>
      <c r="T7"/>
      <c r="U7"/>
      <c r="V7"/>
      <c r="W7"/>
      <c r="X7"/>
      <c r="Y7"/>
      <c r="Z7"/>
      <c r="AA7"/>
      <c r="AB7"/>
    </row>
    <row r="8" spans="1:28" s="28" customFormat="1" ht="24.75" customHeight="1">
      <c r="A8" s="67" t="s">
        <v>73</v>
      </c>
      <c r="B8" s="64">
        <v>2</v>
      </c>
      <c r="C8" s="7">
        <f t="shared" si="0"/>
        <v>2302.4142312579415</v>
      </c>
      <c r="D8" s="1"/>
      <c r="E8" s="64">
        <v>1</v>
      </c>
      <c r="F8" s="7">
        <f t="shared" si="1"/>
        <v>2153.801900147747</v>
      </c>
      <c r="G8" s="23"/>
      <c r="H8" s="9">
        <f t="shared" si="2"/>
        <v>1.0094707520891364</v>
      </c>
      <c r="I8" s="13">
        <f t="shared" si="3"/>
        <v>1.0589707505518764</v>
      </c>
      <c r="J8" s="23"/>
      <c r="K8" s="66">
        <v>30</v>
      </c>
      <c r="L8" s="66">
        <v>12</v>
      </c>
      <c r="M8" s="9">
        <f t="shared" si="4"/>
        <v>1812</v>
      </c>
      <c r="N8" s="66" t="s">
        <v>28</v>
      </c>
      <c r="O8" s="10">
        <f t="shared" si="5"/>
        <v>2302.4142312579415</v>
      </c>
      <c r="P8" s="26"/>
      <c r="Q8" s="66">
        <v>1.069</v>
      </c>
      <c r="R8" s="10">
        <f t="shared" si="6"/>
        <v>2153.801900147747</v>
      </c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28" customFormat="1" ht="24.75" customHeight="1">
      <c r="A9" s="67" t="s">
        <v>15</v>
      </c>
      <c r="B9" s="64">
        <v>3</v>
      </c>
      <c r="C9" s="7">
        <f t="shared" si="0"/>
        <v>2391.3595933926304</v>
      </c>
      <c r="D9" s="1"/>
      <c r="E9" s="64">
        <v>2</v>
      </c>
      <c r="F9" s="7">
        <f t="shared" si="1"/>
        <v>2290.5743231730175</v>
      </c>
      <c r="G9" s="23"/>
      <c r="H9" s="9">
        <f t="shared" si="2"/>
        <v>1.0484679665738161</v>
      </c>
      <c r="I9" s="13">
        <f t="shared" si="3"/>
        <v>0.9957385759829969</v>
      </c>
      <c r="J9" s="23"/>
      <c r="K9" s="66">
        <v>31</v>
      </c>
      <c r="L9" s="66">
        <v>22</v>
      </c>
      <c r="M9" s="9">
        <f t="shared" si="4"/>
        <v>1882</v>
      </c>
      <c r="N9" s="66" t="s">
        <v>28</v>
      </c>
      <c r="O9" s="10">
        <f t="shared" si="5"/>
        <v>2391.3595933926304</v>
      </c>
      <c r="P9" s="26"/>
      <c r="Q9" s="66">
        <v>1.044</v>
      </c>
      <c r="R9" s="10">
        <f t="shared" si="6"/>
        <v>2290.5743231730175</v>
      </c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28" customFormat="1" ht="24.75" customHeight="1">
      <c r="A10" s="67" t="s">
        <v>74</v>
      </c>
      <c r="B10" s="64">
        <v>4</v>
      </c>
      <c r="C10" s="7">
        <f t="shared" si="0"/>
        <v>2456.1626429479034</v>
      </c>
      <c r="D10" s="1"/>
      <c r="E10" s="64">
        <v>4</v>
      </c>
      <c r="F10" s="7">
        <f t="shared" si="1"/>
        <v>2491.0371632331676</v>
      </c>
      <c r="G10" s="23"/>
      <c r="H10" s="9">
        <f t="shared" si="2"/>
        <v>1.0768802228412255</v>
      </c>
      <c r="I10" s="13">
        <f t="shared" si="3"/>
        <v>0.9156078634247284</v>
      </c>
      <c r="J10" s="23"/>
      <c r="K10" s="66">
        <v>32</v>
      </c>
      <c r="L10" s="66">
        <v>13</v>
      </c>
      <c r="M10" s="9">
        <f t="shared" si="4"/>
        <v>1933</v>
      </c>
      <c r="N10" s="66" t="s">
        <v>28</v>
      </c>
      <c r="O10" s="10">
        <f t="shared" si="5"/>
        <v>2456.1626429479034</v>
      </c>
      <c r="P10" s="26"/>
      <c r="Q10" s="66">
        <v>0.986</v>
      </c>
      <c r="R10" s="10">
        <f t="shared" si="6"/>
        <v>2491.0371632331676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24.75" customHeight="1">
      <c r="A11" s="67" t="s">
        <v>75</v>
      </c>
      <c r="B11" s="64">
        <v>5</v>
      </c>
      <c r="C11" s="7">
        <f t="shared" si="0"/>
        <v>2596.0708633082068</v>
      </c>
      <c r="D11" s="1"/>
      <c r="E11" s="64">
        <v>5</v>
      </c>
      <c r="F11" s="7">
        <f t="shared" si="1"/>
        <v>2520.457148842919</v>
      </c>
      <c r="G11" s="23"/>
      <c r="H11" s="9">
        <f t="shared" si="2"/>
        <v>1.1382215985646567</v>
      </c>
      <c r="I11" s="13">
        <f t="shared" si="3"/>
        <v>0.9049204489695781</v>
      </c>
      <c r="J11" s="23"/>
      <c r="K11" s="66">
        <v>33</v>
      </c>
      <c r="L11" s="66">
        <v>58</v>
      </c>
      <c r="M11" s="9">
        <f t="shared" si="4"/>
        <v>2038</v>
      </c>
      <c r="N11" s="66" t="s">
        <v>66</v>
      </c>
      <c r="O11" s="10">
        <f t="shared" si="5"/>
        <v>2596.0708633082068</v>
      </c>
      <c r="P11" s="26"/>
      <c r="Q11" s="66">
        <v>1.03</v>
      </c>
      <c r="R11" s="10">
        <f t="shared" si="6"/>
        <v>2520.457148842919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24.75" customHeight="1">
      <c r="A12" s="67" t="s">
        <v>14</v>
      </c>
      <c r="B12" s="64">
        <v>6</v>
      </c>
      <c r="C12" s="7">
        <f t="shared" si="0"/>
        <v>2950.1963294513284</v>
      </c>
      <c r="D12" s="1"/>
      <c r="E12" s="64">
        <v>6</v>
      </c>
      <c r="F12" s="7">
        <f t="shared" si="1"/>
        <v>2864.268281020707</v>
      </c>
      <c r="G12" s="23"/>
      <c r="H12" s="9">
        <f t="shared" si="2"/>
        <v>1.2934844073973233</v>
      </c>
      <c r="I12" s="13">
        <f t="shared" si="3"/>
        <v>0.7962987370466322</v>
      </c>
      <c r="J12" s="23"/>
      <c r="K12" s="66">
        <v>38</v>
      </c>
      <c r="L12" s="66">
        <v>36</v>
      </c>
      <c r="M12" s="9">
        <f t="shared" si="4"/>
        <v>2316</v>
      </c>
      <c r="N12" s="66" t="s">
        <v>66</v>
      </c>
      <c r="O12" s="10">
        <f t="shared" si="5"/>
        <v>2950.1963294513284</v>
      </c>
      <c r="P12" s="26"/>
      <c r="Q12" s="66">
        <v>1.03</v>
      </c>
      <c r="R12" s="10">
        <f t="shared" si="6"/>
        <v>2864.268281020707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24.75" customHeight="1">
      <c r="A13" s="67" t="s">
        <v>81</v>
      </c>
      <c r="B13" s="64">
        <v>16</v>
      </c>
      <c r="C13" s="22" t="b">
        <f t="shared" si="0"/>
        <v>0</v>
      </c>
      <c r="D13" s="23"/>
      <c r="E13" s="64"/>
      <c r="F13" s="22" t="e">
        <f t="shared" si="1"/>
        <v>#DIV/0!</v>
      </c>
      <c r="G13" s="23"/>
      <c r="H13" s="21">
        <f t="shared" si="2"/>
        <v>0</v>
      </c>
      <c r="I13" s="24" t="e">
        <f t="shared" si="3"/>
        <v>#DIV/0!</v>
      </c>
      <c r="J13" s="23"/>
      <c r="K13" s="66" t="s">
        <v>20</v>
      </c>
      <c r="L13" s="66"/>
      <c r="M13" s="21" t="e">
        <f t="shared" si="4"/>
        <v>#VALUE!</v>
      </c>
      <c r="N13" s="66"/>
      <c r="O13" s="25" t="b">
        <f t="shared" si="5"/>
        <v>0</v>
      </c>
      <c r="P13" s="26"/>
      <c r="Q13" s="66"/>
      <c r="R13" s="25" t="e">
        <f t="shared" si="6"/>
        <v>#DIV/0!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8" customFormat="1" ht="24.75" customHeight="1">
      <c r="A14" s="67" t="s">
        <v>72</v>
      </c>
      <c r="B14" s="64">
        <v>16</v>
      </c>
      <c r="C14" s="22" t="b">
        <f t="shared" si="0"/>
        <v>0</v>
      </c>
      <c r="D14" s="1"/>
      <c r="E14" s="64">
        <v>11</v>
      </c>
      <c r="F14" s="7">
        <f t="shared" si="1"/>
        <v>0</v>
      </c>
      <c r="G14" s="23"/>
      <c r="H14" s="21">
        <f t="shared" si="2"/>
        <v>0</v>
      </c>
      <c r="I14" s="24" t="e">
        <f t="shared" si="3"/>
        <v>#DIV/0!</v>
      </c>
      <c r="J14" s="23"/>
      <c r="K14" s="66" t="s">
        <v>20</v>
      </c>
      <c r="L14" s="66"/>
      <c r="M14" s="21" t="e">
        <f t="shared" si="4"/>
        <v>#VALUE!</v>
      </c>
      <c r="N14" s="71"/>
      <c r="O14" s="25" t="b">
        <f t="shared" si="5"/>
        <v>0</v>
      </c>
      <c r="P14" s="26"/>
      <c r="Q14" s="66">
        <v>1.058</v>
      </c>
      <c r="R14" s="10">
        <f t="shared" si="6"/>
        <v>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8" customFormat="1" ht="24.75" customHeight="1">
      <c r="A15" s="67" t="s">
        <v>83</v>
      </c>
      <c r="B15" s="64">
        <v>16</v>
      </c>
      <c r="C15" s="22" t="b">
        <f t="shared" si="0"/>
        <v>0</v>
      </c>
      <c r="D15" s="1"/>
      <c r="E15" s="64"/>
      <c r="F15" s="22" t="e">
        <f t="shared" si="1"/>
        <v>#DIV/0!</v>
      </c>
      <c r="G15" s="23"/>
      <c r="H15" s="21">
        <f t="shared" si="2"/>
        <v>0</v>
      </c>
      <c r="I15" s="24" t="e">
        <f t="shared" si="3"/>
        <v>#DIV/0!</v>
      </c>
      <c r="J15" s="23"/>
      <c r="K15" s="66" t="s">
        <v>20</v>
      </c>
      <c r="L15" s="66"/>
      <c r="M15" s="21" t="e">
        <f t="shared" si="4"/>
        <v>#VALUE!</v>
      </c>
      <c r="N15" s="71"/>
      <c r="O15" s="25" t="b">
        <f t="shared" si="5"/>
        <v>0</v>
      </c>
      <c r="P15" s="26"/>
      <c r="Q15" s="71"/>
      <c r="R15" s="25" t="e">
        <f t="shared" si="6"/>
        <v>#DIV/0!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s="28" customFormat="1" ht="24.75" customHeight="1">
      <c r="A16" s="67" t="s">
        <v>76</v>
      </c>
      <c r="B16" s="64">
        <v>16</v>
      </c>
      <c r="C16" s="22" t="b">
        <f t="shared" si="0"/>
        <v>0</v>
      </c>
      <c r="D16" s="1"/>
      <c r="E16" s="64"/>
      <c r="F16" s="22" t="e">
        <f t="shared" si="1"/>
        <v>#DIV/0!</v>
      </c>
      <c r="G16" s="23"/>
      <c r="H16" s="21">
        <f t="shared" si="2"/>
        <v>0</v>
      </c>
      <c r="I16" s="24" t="e">
        <f t="shared" si="3"/>
        <v>#DIV/0!</v>
      </c>
      <c r="J16" s="23"/>
      <c r="K16" s="66" t="s">
        <v>20</v>
      </c>
      <c r="L16" s="66"/>
      <c r="M16" s="21" t="e">
        <f t="shared" si="4"/>
        <v>#VALUE!</v>
      </c>
      <c r="N16" s="71"/>
      <c r="O16" s="25" t="b">
        <f t="shared" si="5"/>
        <v>0</v>
      </c>
      <c r="P16" s="26"/>
      <c r="Q16" s="66"/>
      <c r="R16" s="25" t="e">
        <f t="shared" si="6"/>
        <v>#DIV/0!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1" customFormat="1" ht="24.75" customHeight="1">
      <c r="A17" s="67" t="s">
        <v>79</v>
      </c>
      <c r="B17" s="64">
        <v>16</v>
      </c>
      <c r="C17" s="22" t="e">
        <f t="shared" si="0"/>
        <v>#VALUE!</v>
      </c>
      <c r="D17" s="23"/>
      <c r="E17" s="64"/>
      <c r="F17" s="22" t="e">
        <f t="shared" si="1"/>
        <v>#VALUE!</v>
      </c>
      <c r="G17" s="23"/>
      <c r="H17" s="21" t="e">
        <f t="shared" si="2"/>
        <v>#VALUE!</v>
      </c>
      <c r="I17" s="24" t="e">
        <f t="shared" si="3"/>
        <v>#VALUE!</v>
      </c>
      <c r="J17" s="1"/>
      <c r="K17" s="66" t="s">
        <v>38</v>
      </c>
      <c r="L17" s="66"/>
      <c r="M17" s="21" t="e">
        <f t="shared" si="4"/>
        <v>#VALUE!</v>
      </c>
      <c r="N17" s="66" t="s">
        <v>28</v>
      </c>
      <c r="O17" s="25" t="e">
        <f t="shared" si="5"/>
        <v>#VALUE!</v>
      </c>
      <c r="P17" s="26"/>
      <c r="Q17" s="71"/>
      <c r="R17" s="25" t="e">
        <f t="shared" si="6"/>
        <v>#VALUE!</v>
      </c>
      <c r="S17"/>
      <c r="T17"/>
      <c r="U17"/>
      <c r="V17"/>
      <c r="W17"/>
      <c r="X17"/>
      <c r="Y17"/>
      <c r="Z17"/>
      <c r="AA17"/>
      <c r="AB17"/>
    </row>
    <row r="18" spans="1:28" s="28" customFormat="1" ht="24.75" customHeight="1">
      <c r="A18" s="67" t="s">
        <v>16</v>
      </c>
      <c r="B18" s="64">
        <v>16</v>
      </c>
      <c r="C18" s="22" t="e">
        <f t="shared" si="0"/>
        <v>#VALUE!</v>
      </c>
      <c r="D18" s="1"/>
      <c r="E18" s="64">
        <v>11</v>
      </c>
      <c r="F18" s="22" t="e">
        <f t="shared" si="1"/>
        <v>#VALUE!</v>
      </c>
      <c r="G18" s="23"/>
      <c r="H18" s="21" t="e">
        <f t="shared" si="2"/>
        <v>#VALUE!</v>
      </c>
      <c r="I18" s="24" t="e">
        <f t="shared" si="3"/>
        <v>#VALUE!</v>
      </c>
      <c r="J18" s="23"/>
      <c r="K18" s="66" t="s">
        <v>38</v>
      </c>
      <c r="L18" s="66"/>
      <c r="M18" s="21" t="e">
        <f t="shared" si="4"/>
        <v>#VALUE!</v>
      </c>
      <c r="N18" s="66" t="s">
        <v>28</v>
      </c>
      <c r="O18" s="25" t="e">
        <f t="shared" si="5"/>
        <v>#VALUE!</v>
      </c>
      <c r="P18" s="26"/>
      <c r="Q18" s="66">
        <v>1.073</v>
      </c>
      <c r="R18" s="10" t="e">
        <f t="shared" si="6"/>
        <v>#VALUE!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24.75" customHeight="1">
      <c r="A19" s="67" t="s">
        <v>82</v>
      </c>
      <c r="B19" s="64">
        <v>16</v>
      </c>
      <c r="C19" s="22" t="e">
        <f t="shared" si="0"/>
        <v>#VALUE!</v>
      </c>
      <c r="D19" s="1"/>
      <c r="E19" s="64">
        <v>11</v>
      </c>
      <c r="F19" s="22" t="e">
        <f t="shared" si="1"/>
        <v>#VALUE!</v>
      </c>
      <c r="G19" s="23"/>
      <c r="H19" s="21" t="e">
        <f t="shared" si="2"/>
        <v>#VALUE!</v>
      </c>
      <c r="I19" s="24" t="e">
        <f t="shared" si="3"/>
        <v>#VALUE!</v>
      </c>
      <c r="J19" s="23"/>
      <c r="K19" s="66" t="s">
        <v>38</v>
      </c>
      <c r="L19" s="66"/>
      <c r="M19" s="21" t="e">
        <f t="shared" si="4"/>
        <v>#VALUE!</v>
      </c>
      <c r="N19" s="66" t="s">
        <v>28</v>
      </c>
      <c r="O19" s="25" t="e">
        <f t="shared" si="5"/>
        <v>#VALUE!</v>
      </c>
      <c r="P19" s="26"/>
      <c r="Q19" s="66">
        <v>1.2</v>
      </c>
      <c r="R19" s="25" t="e">
        <f t="shared" si="6"/>
        <v>#VALUE!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11" customFormat="1" ht="24.75" customHeight="1">
      <c r="A20" s="67" t="s">
        <v>80</v>
      </c>
      <c r="B20" s="64">
        <v>16</v>
      </c>
      <c r="C20" s="22" t="e">
        <f t="shared" si="0"/>
        <v>#VALUE!</v>
      </c>
      <c r="D20" s="23"/>
      <c r="E20" s="64"/>
      <c r="F20" s="22" t="e">
        <f t="shared" si="1"/>
        <v>#VALUE!</v>
      </c>
      <c r="G20" s="23"/>
      <c r="H20" s="21" t="e">
        <f t="shared" si="2"/>
        <v>#VALUE!</v>
      </c>
      <c r="I20" s="24" t="e">
        <f t="shared" si="3"/>
        <v>#VALUE!</v>
      </c>
      <c r="J20" s="1"/>
      <c r="K20" s="66" t="s">
        <v>38</v>
      </c>
      <c r="L20" s="66"/>
      <c r="M20" s="21" t="e">
        <f t="shared" si="4"/>
        <v>#VALUE!</v>
      </c>
      <c r="N20" s="66" t="s">
        <v>28</v>
      </c>
      <c r="O20" s="25" t="e">
        <f t="shared" si="5"/>
        <v>#VALUE!</v>
      </c>
      <c r="P20" s="26"/>
      <c r="Q20" s="71"/>
      <c r="R20" s="25" t="e">
        <f t="shared" si="6"/>
        <v>#VALUE!</v>
      </c>
      <c r="S20"/>
      <c r="T20"/>
      <c r="U20"/>
      <c r="V20"/>
      <c r="W20"/>
      <c r="X20"/>
      <c r="Y20"/>
      <c r="Z20"/>
      <c r="AA20"/>
      <c r="AB20"/>
    </row>
    <row r="21" spans="1:28" s="28" customFormat="1" ht="24.75" customHeight="1">
      <c r="A21" s="67" t="s">
        <v>78</v>
      </c>
      <c r="B21" s="65">
        <v>16</v>
      </c>
      <c r="C21" s="22" t="e">
        <f t="shared" si="0"/>
        <v>#VALUE!</v>
      </c>
      <c r="D21" s="20"/>
      <c r="E21" s="65"/>
      <c r="F21" s="22" t="e">
        <f t="shared" si="1"/>
        <v>#VALUE!</v>
      </c>
      <c r="G21" s="29"/>
      <c r="H21" s="21" t="e">
        <f t="shared" si="2"/>
        <v>#VALUE!</v>
      </c>
      <c r="I21" s="24" t="e">
        <f t="shared" si="3"/>
        <v>#VALUE!</v>
      </c>
      <c r="J21" s="29"/>
      <c r="K21" s="66" t="s">
        <v>38</v>
      </c>
      <c r="L21" s="66"/>
      <c r="M21" s="21" t="e">
        <f t="shared" si="4"/>
        <v>#VALUE!</v>
      </c>
      <c r="N21" s="66" t="s">
        <v>29</v>
      </c>
      <c r="O21" s="25" t="e">
        <f t="shared" si="5"/>
        <v>#VALUE!</v>
      </c>
      <c r="P21" s="30"/>
      <c r="Q21" s="66"/>
      <c r="R21" s="25" t="e">
        <f t="shared" si="6"/>
        <v>#VALUE!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2.75">
      <c r="Q22" s="28"/>
    </row>
    <row r="23" spans="13:16" ht="12.75">
      <c r="M23"/>
      <c r="O23"/>
      <c r="P23"/>
    </row>
  </sheetData>
  <sheetProtection/>
  <protectedRanges>
    <protectedRange sqref="E7:E21" name="Range8_1"/>
    <protectedRange sqref="B7:B21" name="Range7_1"/>
    <protectedRange sqref="B1" name="Range6_1"/>
    <protectedRange sqref="Q1" name="Range5_1"/>
    <protectedRange sqref="Q19:Q21" name="Range4_1"/>
    <protectedRange sqref="N7:N21" name="Range3_1"/>
    <protectedRange sqref="K7:L21" name="Range2_1"/>
    <protectedRange sqref="A7:A21" name="Range1_1"/>
    <protectedRange sqref="Q7:Q18" name="Range4"/>
  </protectedRanges>
  <mergeCells count="7">
    <mergeCell ref="B1:C1"/>
    <mergeCell ref="H1:H2"/>
    <mergeCell ref="Q1:R1"/>
    <mergeCell ref="A5:A6"/>
    <mergeCell ref="B5:C5"/>
    <mergeCell ref="E5:F5"/>
    <mergeCell ref="K5:M5"/>
  </mergeCells>
  <printOptions horizontalCentered="1" verticalCentered="1"/>
  <pageMargins left="0.1968503937007874" right="0.4724409448818898" top="0.4330708661417323" bottom="0.4330708661417323" header="0.15748031496062992" footer="0.1968503937007874"/>
  <pageSetup fitToHeight="1" fitToWidth="1" horizontalDpi="300" verticalDpi="300" orientation="landscape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B1"/>
    </sheetView>
  </sheetViews>
  <sheetFormatPr defaultColWidth="9.140625" defaultRowHeight="12.75"/>
  <cols>
    <col min="1" max="2" width="23.28125" style="0" customWidth="1"/>
    <col min="3" max="7" width="22.8515625" style="0" customWidth="1"/>
    <col min="8" max="8" width="1.421875" style="0" customWidth="1"/>
    <col min="9" max="9" width="16.8515625" style="0" customWidth="1"/>
  </cols>
  <sheetData>
    <row r="1" spans="1:9" ht="15.75" customHeight="1">
      <c r="A1" s="96" t="s">
        <v>61</v>
      </c>
      <c r="B1" s="97"/>
      <c r="C1" s="92" t="s">
        <v>2</v>
      </c>
      <c r="D1" s="92"/>
      <c r="E1" s="48"/>
      <c r="F1" s="80" t="s">
        <v>62</v>
      </c>
      <c r="G1" s="83" t="s">
        <v>89</v>
      </c>
      <c r="H1" s="84"/>
      <c r="I1" s="85"/>
    </row>
    <row r="2" spans="1:9" ht="18.75" customHeight="1">
      <c r="A2" s="98" t="s">
        <v>103</v>
      </c>
      <c r="B2" s="99"/>
      <c r="C2" s="93" t="s">
        <v>70</v>
      </c>
      <c r="D2" s="93"/>
      <c r="E2" s="50"/>
      <c r="F2" s="81"/>
      <c r="G2" s="86"/>
      <c r="H2" s="87"/>
      <c r="I2" s="88"/>
    </row>
    <row r="3" spans="1:9" ht="18.75" customHeight="1">
      <c r="A3" s="100"/>
      <c r="B3" s="101"/>
      <c r="C3" s="93"/>
      <c r="D3" s="93"/>
      <c r="E3" s="50"/>
      <c r="F3" s="81"/>
      <c r="G3" s="89"/>
      <c r="H3" s="90"/>
      <c r="I3" s="91"/>
    </row>
    <row r="4" spans="1:9" ht="18.75" customHeight="1">
      <c r="A4" s="102"/>
      <c r="B4" s="103"/>
      <c r="C4" s="93"/>
      <c r="D4" s="93"/>
      <c r="E4" s="51"/>
      <c r="F4" s="82"/>
      <c r="G4" s="89"/>
      <c r="H4" s="90"/>
      <c r="I4" s="91"/>
    </row>
    <row r="5" spans="1:9" ht="9.75" customHeight="1">
      <c r="A5" s="56"/>
      <c r="B5" s="69"/>
      <c r="C5" s="53"/>
      <c r="D5" s="53"/>
      <c r="E5" s="53"/>
      <c r="F5" s="53"/>
      <c r="G5" s="54"/>
      <c r="H5" s="53"/>
      <c r="I5" s="55"/>
    </row>
    <row r="6" spans="1:9" ht="23.25" customHeight="1">
      <c r="A6" s="56"/>
      <c r="B6" s="69"/>
      <c r="C6" s="70" t="s">
        <v>17</v>
      </c>
      <c r="D6" s="70" t="s">
        <v>18</v>
      </c>
      <c r="E6" s="70" t="s">
        <v>19</v>
      </c>
      <c r="F6" s="70" t="s">
        <v>36</v>
      </c>
      <c r="G6" s="70" t="s">
        <v>37</v>
      </c>
      <c r="H6" s="57"/>
      <c r="I6" s="94" t="s">
        <v>63</v>
      </c>
    </row>
    <row r="7" spans="1:9" ht="63.75" customHeight="1">
      <c r="A7" s="58" t="s">
        <v>64</v>
      </c>
      <c r="B7" s="63" t="s">
        <v>71</v>
      </c>
      <c r="C7" s="49" t="s">
        <v>63</v>
      </c>
      <c r="D7" s="49" t="s">
        <v>63</v>
      </c>
      <c r="E7" s="49" t="s">
        <v>63</v>
      </c>
      <c r="F7" s="49" t="s">
        <v>63</v>
      </c>
      <c r="G7" s="49" t="s">
        <v>63</v>
      </c>
      <c r="H7" s="53"/>
      <c r="I7" s="95"/>
    </row>
    <row r="8" spans="1:9" ht="27" customHeight="1">
      <c r="A8" s="78" t="s">
        <v>73</v>
      </c>
      <c r="B8" s="79" t="s">
        <v>92</v>
      </c>
      <c r="C8" s="52">
        <v>3</v>
      </c>
      <c r="D8" s="52">
        <v>5</v>
      </c>
      <c r="E8" s="52">
        <v>2</v>
      </c>
      <c r="F8" s="52">
        <v>4</v>
      </c>
      <c r="G8" s="52">
        <v>1</v>
      </c>
      <c r="H8" s="59"/>
      <c r="I8" s="60">
        <f aca="true" t="shared" si="0" ref="I8:I18">SUM(C8:G8)</f>
        <v>15</v>
      </c>
    </row>
    <row r="9" spans="1:9" ht="27" customHeight="1">
      <c r="A9" s="58" t="s">
        <v>15</v>
      </c>
      <c r="B9" s="51" t="s">
        <v>93</v>
      </c>
      <c r="C9" s="52">
        <v>5</v>
      </c>
      <c r="D9" s="52">
        <v>4</v>
      </c>
      <c r="E9" s="52">
        <v>4</v>
      </c>
      <c r="F9" s="52">
        <v>2</v>
      </c>
      <c r="G9" s="52">
        <v>2</v>
      </c>
      <c r="H9" s="59"/>
      <c r="I9" s="60">
        <f t="shared" si="0"/>
        <v>17</v>
      </c>
    </row>
    <row r="10" spans="1:9" ht="27" customHeight="1">
      <c r="A10" s="58" t="s">
        <v>74</v>
      </c>
      <c r="B10" s="51" t="s">
        <v>91</v>
      </c>
      <c r="C10" s="52">
        <v>4</v>
      </c>
      <c r="D10" s="52">
        <v>3</v>
      </c>
      <c r="E10" s="52">
        <v>3</v>
      </c>
      <c r="F10" s="52">
        <v>3</v>
      </c>
      <c r="G10" s="52">
        <v>4</v>
      </c>
      <c r="H10" s="59"/>
      <c r="I10" s="60">
        <f t="shared" si="0"/>
        <v>17</v>
      </c>
    </row>
    <row r="11" spans="1:9" ht="27" customHeight="1">
      <c r="A11" s="78" t="s">
        <v>16</v>
      </c>
      <c r="B11" s="79" t="s">
        <v>102</v>
      </c>
      <c r="C11" s="52">
        <v>7</v>
      </c>
      <c r="D11" s="52">
        <v>1</v>
      </c>
      <c r="E11" s="52">
        <v>1</v>
      </c>
      <c r="F11" s="52">
        <v>1</v>
      </c>
      <c r="G11" s="52">
        <v>11</v>
      </c>
      <c r="H11" s="59"/>
      <c r="I11" s="60">
        <f t="shared" si="0"/>
        <v>21</v>
      </c>
    </row>
    <row r="12" spans="1:9" ht="27" customHeight="1">
      <c r="A12" s="78" t="s">
        <v>14</v>
      </c>
      <c r="B12" s="79" t="s">
        <v>88</v>
      </c>
      <c r="C12" s="52">
        <v>1</v>
      </c>
      <c r="D12" s="52">
        <v>2</v>
      </c>
      <c r="E12" s="52">
        <v>8</v>
      </c>
      <c r="F12" s="52">
        <v>7</v>
      </c>
      <c r="G12" s="52">
        <v>6</v>
      </c>
      <c r="H12" s="59"/>
      <c r="I12" s="60">
        <f t="shared" si="0"/>
        <v>24</v>
      </c>
    </row>
    <row r="13" spans="1:9" ht="27" customHeight="1">
      <c r="A13" s="58" t="s">
        <v>75</v>
      </c>
      <c r="B13" s="51" t="s">
        <v>94</v>
      </c>
      <c r="C13" s="51">
        <v>6</v>
      </c>
      <c r="D13" s="52">
        <v>7</v>
      </c>
      <c r="E13" s="52">
        <v>5</v>
      </c>
      <c r="F13" s="52">
        <v>6</v>
      </c>
      <c r="G13" s="52">
        <v>5</v>
      </c>
      <c r="H13" s="59"/>
      <c r="I13" s="60">
        <f t="shared" si="0"/>
        <v>29</v>
      </c>
    </row>
    <row r="14" spans="1:9" ht="27" customHeight="1">
      <c r="A14" s="58" t="s">
        <v>77</v>
      </c>
      <c r="B14" s="51" t="s">
        <v>96</v>
      </c>
      <c r="C14" s="52">
        <v>8</v>
      </c>
      <c r="D14" s="52">
        <v>8</v>
      </c>
      <c r="E14" s="52">
        <v>6</v>
      </c>
      <c r="F14" s="52">
        <v>5</v>
      </c>
      <c r="G14" s="52">
        <v>3</v>
      </c>
      <c r="H14" s="59"/>
      <c r="I14" s="60">
        <f t="shared" si="0"/>
        <v>30</v>
      </c>
    </row>
    <row r="15" spans="1:9" ht="27" customHeight="1">
      <c r="A15" s="58" t="s">
        <v>104</v>
      </c>
      <c r="B15" s="51" t="s">
        <v>102</v>
      </c>
      <c r="C15" s="52">
        <v>2</v>
      </c>
      <c r="D15" s="52">
        <v>11</v>
      </c>
      <c r="E15" s="52">
        <v>7</v>
      </c>
      <c r="F15" s="52">
        <v>11</v>
      </c>
      <c r="G15" s="52">
        <v>11</v>
      </c>
      <c r="H15" s="59"/>
      <c r="I15" s="60">
        <f t="shared" si="0"/>
        <v>42</v>
      </c>
    </row>
    <row r="16" spans="1:9" ht="27" customHeight="1">
      <c r="A16" s="58" t="s">
        <v>82</v>
      </c>
      <c r="B16" s="51" t="s">
        <v>99</v>
      </c>
      <c r="C16" s="52">
        <v>11</v>
      </c>
      <c r="D16" s="52">
        <v>6</v>
      </c>
      <c r="E16" s="52">
        <v>11</v>
      </c>
      <c r="F16" s="52">
        <v>11</v>
      </c>
      <c r="G16" s="52">
        <v>11</v>
      </c>
      <c r="H16" s="59"/>
      <c r="I16" s="60">
        <f t="shared" si="0"/>
        <v>50</v>
      </c>
    </row>
    <row r="17" spans="1:9" ht="27" customHeight="1">
      <c r="A17" s="58" t="s">
        <v>81</v>
      </c>
      <c r="B17" s="51" t="s">
        <v>98</v>
      </c>
      <c r="C17" s="52">
        <v>11</v>
      </c>
      <c r="D17" s="52">
        <v>11</v>
      </c>
      <c r="E17" s="52">
        <v>11</v>
      </c>
      <c r="F17" s="52">
        <v>11</v>
      </c>
      <c r="G17" s="52">
        <v>11</v>
      </c>
      <c r="H17" s="59"/>
      <c r="I17" s="60">
        <f t="shared" si="0"/>
        <v>55</v>
      </c>
    </row>
    <row r="18" spans="1:9" ht="27" customHeight="1" thickBot="1">
      <c r="A18" s="61" t="s">
        <v>83</v>
      </c>
      <c r="B18" s="75" t="s">
        <v>101</v>
      </c>
      <c r="C18" s="76">
        <v>11</v>
      </c>
      <c r="D18" s="76">
        <v>11</v>
      </c>
      <c r="E18" s="76">
        <v>11</v>
      </c>
      <c r="F18" s="76">
        <v>11</v>
      </c>
      <c r="G18" s="76">
        <v>11</v>
      </c>
      <c r="H18" s="62"/>
      <c r="I18" s="77">
        <f t="shared" si="0"/>
        <v>55</v>
      </c>
    </row>
    <row r="19" ht="8.25" customHeight="1"/>
  </sheetData>
  <sheetProtection/>
  <protectedRanges>
    <protectedRange sqref="C13 A11:B18 A8:B10" name="Range 1_1_1_1"/>
    <protectedRange sqref="C1:C3 C6" name="Range7_1_1_1"/>
    <protectedRange sqref="F6:G6" name="Range7_1_2_1"/>
  </protectedRanges>
  <mergeCells count="9">
    <mergeCell ref="A1:B1"/>
    <mergeCell ref="A2:B4"/>
    <mergeCell ref="C2:D4"/>
    <mergeCell ref="G3:I3"/>
    <mergeCell ref="G4:I4"/>
    <mergeCell ref="I6:I7"/>
    <mergeCell ref="C1:D1"/>
    <mergeCell ref="F1:F4"/>
    <mergeCell ref="G1:I2"/>
  </mergeCells>
  <printOptions horizontalCentered="1" verticalCentered="1"/>
  <pageMargins left="0.31496062992125984" right="0.4724409448818898" top="0.45" bottom="0.2362204724409449" header="1.03" footer="0.11811023622047245"/>
  <pageSetup fitToHeight="1" fitToWidth="1" horizontalDpi="300" verticalDpi="300" orientation="landscape" paperSize="9" scale="79" r:id="rId1"/>
  <headerFooter alignWithMargins="0">
    <oddHeader>&amp;C&amp;"Arial,Bold Italic"&amp;24ULO Cat Open 2003 Handicap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25.140625" style="0" customWidth="1"/>
    <col min="3" max="8" width="18.7109375" style="0" customWidth="1"/>
    <col min="9" max="18" width="17.140625" style="0" customWidth="1"/>
  </cols>
  <sheetData>
    <row r="1" spans="1:8" ht="46.5" customHeight="1">
      <c r="A1" s="42" t="s">
        <v>42</v>
      </c>
      <c r="B1" s="16"/>
      <c r="C1" s="111" t="s">
        <v>50</v>
      </c>
      <c r="D1" s="112"/>
      <c r="E1" s="112"/>
      <c r="F1" s="112"/>
      <c r="G1" s="112"/>
      <c r="H1" s="113"/>
    </row>
    <row r="2" spans="1:8" ht="18.75">
      <c r="A2" s="44"/>
      <c r="B2" s="31" t="s">
        <v>52</v>
      </c>
      <c r="C2" s="34" t="s">
        <v>28</v>
      </c>
      <c r="D2" s="34" t="s">
        <v>29</v>
      </c>
      <c r="E2" s="34" t="s">
        <v>30</v>
      </c>
      <c r="F2" s="34" t="s">
        <v>35</v>
      </c>
      <c r="G2" s="34" t="s">
        <v>66</v>
      </c>
      <c r="H2" s="34" t="s">
        <v>31</v>
      </c>
    </row>
    <row r="3" spans="1:8" ht="15.75">
      <c r="A3" s="44"/>
      <c r="B3" s="31" t="s">
        <v>10</v>
      </c>
      <c r="C3" s="31" t="s">
        <v>26</v>
      </c>
      <c r="D3" s="31" t="s">
        <v>27</v>
      </c>
      <c r="E3" s="31" t="s">
        <v>23</v>
      </c>
      <c r="F3" s="31" t="s">
        <v>24</v>
      </c>
      <c r="G3" s="31" t="s">
        <v>65</v>
      </c>
      <c r="H3" s="31" t="s">
        <v>25</v>
      </c>
    </row>
    <row r="4" spans="1:8" ht="29.25" customHeight="1">
      <c r="A4" s="44"/>
      <c r="B4" s="31" t="s">
        <v>51</v>
      </c>
      <c r="C4" s="35">
        <f>SUM(H11+(H11*B12))</f>
        <v>0.787</v>
      </c>
      <c r="D4" s="35">
        <f>SUM(H13+(H13*B18))</f>
        <v>0.814</v>
      </c>
      <c r="E4" s="35">
        <f>SUM(H15+(H15*(B16+B10)))</f>
        <v>0.7515375</v>
      </c>
      <c r="F4" s="35">
        <f>SUM(H17)+(H17*(B10+B20))</f>
        <v>0.74029</v>
      </c>
      <c r="G4" s="35">
        <f>SUM(H11+(H11*B10))</f>
        <v>0.7850325</v>
      </c>
      <c r="H4" s="35">
        <f>SUM(H11+(H11*(B10+B14)))</f>
        <v>0.8047075</v>
      </c>
    </row>
    <row r="5" spans="1:8" ht="12.75">
      <c r="A5" s="44"/>
      <c r="B5" s="3"/>
      <c r="C5" s="3"/>
      <c r="D5" s="3"/>
      <c r="E5" s="3"/>
      <c r="F5" s="3"/>
      <c r="G5" s="3"/>
      <c r="H5" s="19"/>
    </row>
    <row r="6" spans="1:8" ht="12.75">
      <c r="A6" s="44"/>
      <c r="B6" s="3"/>
      <c r="C6" s="3"/>
      <c r="D6" s="3"/>
      <c r="E6" s="3"/>
      <c r="F6" s="3"/>
      <c r="G6" s="3"/>
      <c r="H6" s="19"/>
    </row>
    <row r="7" spans="1:8" ht="29.25" customHeight="1">
      <c r="A7" s="4" t="s">
        <v>57</v>
      </c>
      <c r="B7" s="3"/>
      <c r="C7" s="32">
        <v>0</v>
      </c>
      <c r="D7" s="32">
        <f>SUM(D4/$C$4)-100%</f>
        <v>0.03430749682337986</v>
      </c>
      <c r="E7" s="32">
        <f>SUM(E4/$C$4)-100%</f>
        <v>-0.045060355781448624</v>
      </c>
      <c r="F7" s="32">
        <f>SUM(F4/$C$4)-100%</f>
        <v>-0.05935196950444732</v>
      </c>
      <c r="G7" s="32">
        <f>SUM(G4/$C$4)-100%</f>
        <v>-0.0025000000000000577</v>
      </c>
      <c r="H7" s="32">
        <f>SUM(H4/$C$4)-100%</f>
        <v>0.022499999999999964</v>
      </c>
    </row>
    <row r="8" spans="1:8" ht="15.75" customHeight="1">
      <c r="A8" s="44"/>
      <c r="B8" s="3"/>
      <c r="C8" s="3"/>
      <c r="D8" s="3"/>
      <c r="E8" s="3"/>
      <c r="F8" s="3"/>
      <c r="G8" s="3"/>
      <c r="H8" s="19"/>
    </row>
    <row r="9" spans="1:8" ht="34.5" customHeight="1">
      <c r="A9" s="43" t="s">
        <v>58</v>
      </c>
      <c r="B9" s="33" t="s">
        <v>59</v>
      </c>
      <c r="C9" s="3"/>
      <c r="D9" s="3"/>
      <c r="E9" s="3"/>
      <c r="F9" s="3"/>
      <c r="G9" s="114" t="s">
        <v>44</v>
      </c>
      <c r="H9" s="114"/>
    </row>
    <row r="10" spans="1:8" ht="21.75" customHeight="1">
      <c r="A10" s="37" t="s">
        <v>49</v>
      </c>
      <c r="B10" s="33">
        <v>-0.0025</v>
      </c>
      <c r="C10" s="3"/>
      <c r="D10" s="3"/>
      <c r="E10" s="3"/>
      <c r="F10" s="3"/>
      <c r="G10" s="3"/>
      <c r="H10" s="19"/>
    </row>
    <row r="11" spans="1:8" ht="15.75">
      <c r="A11" s="44"/>
      <c r="B11" s="3"/>
      <c r="C11" s="3"/>
      <c r="D11" s="3"/>
      <c r="E11" s="3"/>
      <c r="F11" s="3"/>
      <c r="G11" s="2" t="s">
        <v>1</v>
      </c>
      <c r="H11" s="36">
        <v>0.787</v>
      </c>
    </row>
    <row r="12" spans="1:8" ht="21.75" customHeight="1">
      <c r="A12" s="37" t="s">
        <v>45</v>
      </c>
      <c r="B12" s="33">
        <v>0</v>
      </c>
      <c r="C12" s="3"/>
      <c r="D12" s="3"/>
      <c r="E12" s="3"/>
      <c r="F12" s="3"/>
      <c r="G12" s="47"/>
      <c r="H12" s="19"/>
    </row>
    <row r="13" spans="1:8" ht="15.75">
      <c r="A13" s="44"/>
      <c r="B13" s="3"/>
      <c r="C13" s="3"/>
      <c r="D13" s="3"/>
      <c r="E13" s="3"/>
      <c r="F13" s="3"/>
      <c r="G13" s="2" t="s">
        <v>3</v>
      </c>
      <c r="H13" s="36">
        <v>0.814</v>
      </c>
    </row>
    <row r="14" spans="1:8" ht="21.75" customHeight="1">
      <c r="A14" s="37" t="s">
        <v>46</v>
      </c>
      <c r="B14" s="33">
        <v>0.025</v>
      </c>
      <c r="C14" s="3"/>
      <c r="D14" s="3"/>
      <c r="E14" s="3"/>
      <c r="F14" s="3"/>
      <c r="G14" s="47"/>
      <c r="H14" s="19"/>
    </row>
    <row r="15" spans="1:8" ht="15.75">
      <c r="A15" s="44"/>
      <c r="B15" s="3"/>
      <c r="C15" s="3"/>
      <c r="D15" s="3"/>
      <c r="E15" s="3"/>
      <c r="F15" s="3"/>
      <c r="G15" s="2" t="s">
        <v>23</v>
      </c>
      <c r="H15" s="36">
        <v>0.735</v>
      </c>
    </row>
    <row r="16" spans="1:8" ht="21.75" customHeight="1">
      <c r="A16" s="37" t="s">
        <v>47</v>
      </c>
      <c r="B16" s="33">
        <v>0.025</v>
      </c>
      <c r="C16" s="3"/>
      <c r="D16" s="3"/>
      <c r="E16" s="3"/>
      <c r="F16" s="3"/>
      <c r="G16" s="47"/>
      <c r="H16" s="19"/>
    </row>
    <row r="17" spans="1:8" ht="15.75">
      <c r="A17" s="44"/>
      <c r="B17" s="3"/>
      <c r="C17" s="3"/>
      <c r="D17" s="3"/>
      <c r="E17" s="3"/>
      <c r="F17" s="3"/>
      <c r="G17" s="2" t="s">
        <v>24</v>
      </c>
      <c r="H17" s="36">
        <v>0.724</v>
      </c>
    </row>
    <row r="18" spans="1:8" ht="21.75" customHeight="1">
      <c r="A18" s="37" t="s">
        <v>48</v>
      </c>
      <c r="B18" s="33">
        <v>0</v>
      </c>
      <c r="C18" s="3"/>
      <c r="D18" s="3"/>
      <c r="E18" s="3"/>
      <c r="F18" s="3"/>
      <c r="G18" s="3"/>
      <c r="H18" s="19"/>
    </row>
    <row r="19" spans="1:8" ht="12.75">
      <c r="A19" s="44"/>
      <c r="B19" s="3"/>
      <c r="C19" s="3"/>
      <c r="D19" s="3"/>
      <c r="E19" s="3"/>
      <c r="F19" s="3"/>
      <c r="G19" s="3"/>
      <c r="H19" s="19"/>
    </row>
    <row r="20" spans="1:8" ht="15.75">
      <c r="A20" s="37" t="s">
        <v>53</v>
      </c>
      <c r="B20" s="33">
        <v>0.025</v>
      </c>
      <c r="C20" s="3"/>
      <c r="D20" s="3"/>
      <c r="E20" s="3"/>
      <c r="F20" s="3"/>
      <c r="G20" s="3"/>
      <c r="H20" s="19"/>
    </row>
    <row r="21" spans="1:8" ht="12.75">
      <c r="A21" s="44"/>
      <c r="B21" s="3"/>
      <c r="C21" s="3"/>
      <c r="D21" s="3"/>
      <c r="E21" s="3"/>
      <c r="F21" s="3"/>
      <c r="G21" s="3"/>
      <c r="H21" s="19"/>
    </row>
    <row r="22" spans="1:8" ht="36" customHeight="1">
      <c r="A22" s="44"/>
      <c r="B22" s="3"/>
      <c r="C22" s="31" t="str">
        <f aca="true" t="shared" si="0" ref="C22:H22">+C3</f>
        <v>Club Hobie 16</v>
      </c>
      <c r="D22" s="31" t="str">
        <f t="shared" si="0"/>
        <v>Club Prindle 16</v>
      </c>
      <c r="E22" s="31" t="str">
        <f t="shared" si="0"/>
        <v>Hobie 18</v>
      </c>
      <c r="F22" s="31" t="str">
        <f t="shared" si="0"/>
        <v>Nacra 5.5</v>
      </c>
      <c r="G22" s="31" t="str">
        <f t="shared" si="0"/>
        <v>Private H16</v>
      </c>
      <c r="H22" s="31" t="str">
        <f t="shared" si="0"/>
        <v>Old Hobie 16,s</v>
      </c>
    </row>
    <row r="23" spans="1:8" ht="22.5" customHeight="1">
      <c r="A23" s="44"/>
      <c r="B23" s="38" t="s">
        <v>54</v>
      </c>
      <c r="C23" s="114" t="s">
        <v>60</v>
      </c>
      <c r="D23" s="114"/>
      <c r="E23" s="114"/>
      <c r="F23" s="114"/>
      <c r="G23" s="114"/>
      <c r="H23" s="114"/>
    </row>
    <row r="24" spans="1:8" ht="21.75" customHeight="1">
      <c r="A24" s="37" t="s">
        <v>55</v>
      </c>
      <c r="B24" s="41">
        <v>60</v>
      </c>
      <c r="C24" s="38">
        <f aca="true" t="shared" si="1" ref="C24:H24">SUM($B$24+($B$24*C7))</f>
        <v>60</v>
      </c>
      <c r="D24" s="39">
        <f t="shared" si="1"/>
        <v>62.05844980940279</v>
      </c>
      <c r="E24" s="39">
        <f t="shared" si="1"/>
        <v>57.29637865311308</v>
      </c>
      <c r="F24" s="39">
        <f t="shared" si="1"/>
        <v>56.43888182973316</v>
      </c>
      <c r="G24" s="39">
        <f t="shared" si="1"/>
        <v>59.849999999999994</v>
      </c>
      <c r="H24" s="39">
        <f t="shared" si="1"/>
        <v>61.349999999999994</v>
      </c>
    </row>
    <row r="25" spans="1:8" ht="12.75">
      <c r="A25" s="44"/>
      <c r="B25" s="3"/>
      <c r="C25" s="3"/>
      <c r="D25" s="3"/>
      <c r="E25" s="3"/>
      <c r="F25" s="3"/>
      <c r="G25" s="3"/>
      <c r="H25" s="19"/>
    </row>
    <row r="26" spans="1:8" ht="21.75" customHeight="1">
      <c r="A26" s="45"/>
      <c r="B26" s="37" t="s">
        <v>56</v>
      </c>
      <c r="C26" s="38">
        <f aca="true" t="shared" si="2" ref="C26:H26">SUM($B$24-C24)*60</f>
        <v>0</v>
      </c>
      <c r="D26" s="40">
        <f t="shared" si="2"/>
        <v>-123.50698856416727</v>
      </c>
      <c r="E26" s="40">
        <f t="shared" si="2"/>
        <v>162.21728081321515</v>
      </c>
      <c r="F26" s="40">
        <f t="shared" si="2"/>
        <v>213.66709021601025</v>
      </c>
      <c r="G26" s="40">
        <f t="shared" si="2"/>
        <v>9.000000000000341</v>
      </c>
      <c r="H26" s="40">
        <f t="shared" si="2"/>
        <v>-80.99999999999966</v>
      </c>
    </row>
    <row r="28" ht="21.75" customHeight="1"/>
    <row r="30" ht="21.75" customHeight="1"/>
  </sheetData>
  <sheetProtection/>
  <protectedRanges>
    <protectedRange sqref="B24" name="Range3"/>
    <protectedRange sqref="H11:H17" name="Range2"/>
    <protectedRange sqref="B10:B20" name="Range1"/>
  </protectedRanges>
  <mergeCells count="3">
    <mergeCell ref="C1:H1"/>
    <mergeCell ref="C23:H23"/>
    <mergeCell ref="G9:H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Clark</dc:creator>
  <cp:keywords/>
  <dc:description/>
  <cp:lastModifiedBy>David Clark</cp:lastModifiedBy>
  <cp:lastPrinted>2003-10-11T05:22:35Z</cp:lastPrinted>
  <dcterms:created xsi:type="dcterms:W3CDTF">2002-05-11T04:21:16Z</dcterms:created>
  <dcterms:modified xsi:type="dcterms:W3CDTF">2003-10-11T05:26:09Z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-255162175</vt:i4>
  </property>
  <property fmtid="{D5CDD505-2E9C-101B-9397-08002B2CF9AE}" pid="4" name="_EmailSubje">
    <vt:lpwstr>ULO Cat Open Final results</vt:lpwstr>
  </property>
  <property fmtid="{D5CDD505-2E9C-101B-9397-08002B2CF9AE}" pid="5" name="_AuthorEma">
    <vt:lpwstr>clarkd@omantel.net.om</vt:lpwstr>
  </property>
  <property fmtid="{D5CDD505-2E9C-101B-9397-08002B2CF9AE}" pid="6" name="_AuthorEmailDisplayNa">
    <vt:lpwstr>Dave Clark</vt:lpwstr>
  </property>
</Properties>
</file>