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540" tabRatio="683" activeTab="3"/>
  </bookViews>
  <sheets>
    <sheet name="Results 2011-2012" sheetId="1" r:id="rId1"/>
    <sheet name="Summary" sheetId="2" r:id="rId2"/>
    <sheet name="Races" sheetId="3" r:id="rId3"/>
    <sheet name="HelmRanking" sheetId="4" r:id="rId4"/>
    <sheet name="Boat allocation" sheetId="5" r:id="rId5"/>
    <sheet name="Penalty points" sheetId="6" r:id="rId6"/>
  </sheets>
  <externalReferences>
    <externalReference r:id="rId9"/>
    <externalReference r:id="rId10"/>
  </externalReferences>
  <definedNames>
    <definedName name="_xlnm._FilterDatabase" localSheetId="3" hidden="1">'HelmRanking'!$C$1:$D$56</definedName>
    <definedName name="ave_result" localSheetId="3">'HelmRanking'!$U$3:$U$32</definedName>
    <definedName name="ave_result" localSheetId="1">#REF!</definedName>
    <definedName name="ave_result">#REF!</definedName>
    <definedName name="nullvalue" localSheetId="3">'HelmRanking'!#REF!</definedName>
    <definedName name="nullvalue" localSheetId="0">'[1]Ranking'!#REF!</definedName>
    <definedName name="nullvalue" localSheetId="1">#REF!</definedName>
    <definedName name="nullvalue">#REF!</definedName>
    <definedName name="_xlnm.Print_Area" localSheetId="3">'HelmRanking'!$A$1:$Y$52</definedName>
    <definedName name="_xlnm.Print_Area" localSheetId="2">'Races'!$A$100:$U$119</definedName>
    <definedName name="_xlnm.Print_Area" localSheetId="0">'Results 2011-2012'!$B$1:$O$18</definedName>
    <definedName name="_xlnm.Print_Area" localSheetId="1">'Summary'!$A$133:$P$154</definedName>
    <definedName name="r_1">#REF!</definedName>
    <definedName name="r_2">#REF!</definedName>
    <definedName name="sailors" localSheetId="3">'[2]Ranking'!#REF!</definedName>
    <definedName name="sailors" localSheetId="0">'[1]Ranking'!#REF!</definedName>
    <definedName name="sailors">#REF!</definedName>
  </definedNames>
  <calcPr fullCalcOnLoad="1"/>
</workbook>
</file>

<file path=xl/comments2.xml><?xml version="1.0" encoding="utf-8"?>
<comments xmlns="http://schemas.openxmlformats.org/spreadsheetml/2006/main">
  <authors>
    <author>test</author>
  </authors>
  <commentList>
    <comment ref="R92" authorId="0">
      <text>
        <r>
          <rPr>
            <b/>
            <sz val="9"/>
            <rFont val="Arial"/>
            <family val="0"/>
          </rPr>
          <t xml:space="preserve"> </t>
        </r>
        <r>
          <rPr>
            <sz val="9"/>
            <rFont val="Arial"/>
            <family val="0"/>
          </rPr>
          <t xml:space="preserve">
</t>
        </r>
      </text>
    </comment>
    <comment ref="R70" authorId="0">
      <text>
        <r>
          <rPr>
            <b/>
            <sz val="9"/>
            <rFont val="Arial"/>
            <family val="0"/>
          </rPr>
          <t xml:space="preserve"> </t>
        </r>
        <r>
          <rPr>
            <sz val="9"/>
            <rFont val="Arial"/>
            <family val="0"/>
          </rPr>
          <t xml:space="preserve">
</t>
        </r>
      </text>
    </comment>
    <comment ref="R49" authorId="0">
      <text>
        <r>
          <rPr>
            <b/>
            <sz val="9"/>
            <rFont val="Arial"/>
            <family val="0"/>
          </rPr>
          <t xml:space="preserve"> </t>
        </r>
        <r>
          <rPr>
            <sz val="9"/>
            <rFont val="Arial"/>
            <family val="0"/>
          </rPr>
          <t xml:space="preserve">
</t>
        </r>
      </text>
    </comment>
    <comment ref="R28" authorId="0">
      <text>
        <r>
          <rPr>
            <b/>
            <sz val="9"/>
            <rFont val="Arial"/>
            <family val="0"/>
          </rPr>
          <t xml:space="preserve"> 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Johnny</author>
  </authors>
  <commentList>
    <comment ref="M91" authorId="0">
      <text>
        <r>
          <rPr>
            <b/>
            <sz val="9"/>
            <rFont val="Tahoma"/>
            <family val="2"/>
          </rPr>
          <t>Johnny:</t>
        </r>
        <r>
          <rPr>
            <sz val="9"/>
            <rFont val="Tahoma"/>
            <family val="2"/>
          </rPr>
          <t xml:space="preserve">
DNS</t>
        </r>
      </text>
    </comment>
    <comment ref="L92" authorId="0">
      <text>
        <r>
          <rPr>
            <b/>
            <sz val="9"/>
            <rFont val="Tahoma"/>
            <family val="2"/>
          </rPr>
          <t>Johnny:</t>
        </r>
        <r>
          <rPr>
            <sz val="9"/>
            <rFont val="Tahoma"/>
            <family val="2"/>
          </rPr>
          <t xml:space="preserve">
OCS</t>
        </r>
      </text>
    </comment>
    <comment ref="L94" authorId="0">
      <text>
        <r>
          <rPr>
            <b/>
            <sz val="9"/>
            <rFont val="Tahoma"/>
            <family val="2"/>
          </rPr>
          <t>Johnny:</t>
        </r>
        <r>
          <rPr>
            <sz val="9"/>
            <rFont val="Tahoma"/>
            <family val="2"/>
          </rPr>
          <t xml:space="preserve">
OCS</t>
        </r>
      </text>
    </comment>
    <comment ref="M95" authorId="0">
      <text>
        <r>
          <rPr>
            <b/>
            <sz val="9"/>
            <rFont val="Tahoma"/>
            <family val="2"/>
          </rPr>
          <t>Johnny:</t>
        </r>
        <r>
          <rPr>
            <sz val="9"/>
            <rFont val="Tahoma"/>
            <family val="2"/>
          </rPr>
          <t xml:space="preserve">
DNS</t>
        </r>
      </text>
    </comment>
    <comment ref="L96" authorId="0">
      <text>
        <r>
          <rPr>
            <b/>
            <sz val="9"/>
            <rFont val="Tahoma"/>
            <family val="2"/>
          </rPr>
          <t>Johnny:</t>
        </r>
        <r>
          <rPr>
            <sz val="9"/>
            <rFont val="Tahoma"/>
            <family val="2"/>
          </rPr>
          <t xml:space="preserve">
DNF</t>
        </r>
      </text>
    </comment>
    <comment ref="S97" authorId="0">
      <text>
        <r>
          <rPr>
            <b/>
            <sz val="9"/>
            <rFont val="Tahoma"/>
            <family val="2"/>
          </rPr>
          <t>Johnny:</t>
        </r>
        <r>
          <rPr>
            <sz val="9"/>
            <rFont val="Tahoma"/>
            <family val="2"/>
          </rPr>
          <t xml:space="preserve">
DNS</t>
        </r>
      </text>
    </comment>
    <comment ref="S80" authorId="0">
      <text>
        <r>
          <rPr>
            <b/>
            <sz val="9"/>
            <rFont val="Tahoma"/>
            <family val="2"/>
          </rPr>
          <t>Johnny:</t>
        </r>
        <r>
          <rPr>
            <sz val="9"/>
            <rFont val="Tahoma"/>
            <family val="2"/>
          </rPr>
          <t xml:space="preserve">
DNS</t>
        </r>
      </text>
    </comment>
  </commentList>
</comments>
</file>

<file path=xl/sharedStrings.xml><?xml version="1.0" encoding="utf-8"?>
<sst xmlns="http://schemas.openxmlformats.org/spreadsheetml/2006/main" count="1321" uniqueCount="350">
  <si>
    <t>Christophe Doublet / Jos</t>
  </si>
  <si>
    <t>Maartje Koning / Mary McAuley</t>
  </si>
  <si>
    <t>Oddy Kapoh / Karienke Boeyinga</t>
  </si>
  <si>
    <t>Susanne Solberg / Victoria Grainger</t>
  </si>
  <si>
    <t>Gabriel Carrasquel / John Starke</t>
  </si>
  <si>
    <t>January Team Race</t>
  </si>
  <si>
    <t>OOD F16s</t>
  </si>
  <si>
    <t>Jan-2012</t>
  </si>
  <si>
    <t>Aly Brandenburg / Anke de Leeuw</t>
  </si>
  <si>
    <t>Stijn Delauré / Mariette Verdaasdonk</t>
  </si>
  <si>
    <t>Johannes Boersma / Corine Selders</t>
  </si>
  <si>
    <t>JW brinkhorst / Wilson</t>
  </si>
  <si>
    <t>Ronald Wortel / Joris van Nistelrooij</t>
  </si>
  <si>
    <t>Tom Moffat / Jos Vissers</t>
  </si>
  <si>
    <t>Christophe Doublet / Fred</t>
  </si>
  <si>
    <t>Anke de Leeuw / Connor Grey</t>
  </si>
  <si>
    <t>Oddy Kapoh / Sandra Kapoh</t>
  </si>
  <si>
    <t>Klaus Mueller / D. Mueller</t>
  </si>
  <si>
    <t>Marcel Zeestraten / Julian Masters</t>
  </si>
  <si>
    <t>Peter Argument / Joris van Nistelrooij</t>
  </si>
  <si>
    <t>Paul Goedemoed / Eva Goedemoed</t>
  </si>
  <si>
    <t>Jos Vissers / Tom Moffat</t>
  </si>
  <si>
    <t>Joe Bildstein / Marisol</t>
  </si>
  <si>
    <t>Somin Brissenden / Anne Love</t>
  </si>
  <si>
    <t>Julian Masters / Christophe Doublet</t>
  </si>
  <si>
    <t>Klaus Mueller</t>
  </si>
  <si>
    <t>Julian Masters</t>
  </si>
  <si>
    <t>Jos Vissers</t>
  </si>
  <si>
    <t>03-02-2012</t>
  </si>
  <si>
    <t>H10</t>
  </si>
  <si>
    <t>Results</t>
  </si>
  <si>
    <t>Giants</t>
  </si>
  <si>
    <t>Race</t>
  </si>
  <si>
    <t>Date</t>
  </si>
  <si>
    <t>Add. Points *</t>
  </si>
  <si>
    <t>Place</t>
  </si>
  <si>
    <t>DNS</t>
  </si>
  <si>
    <t>DSQ</t>
  </si>
  <si>
    <t>DNF</t>
  </si>
  <si>
    <t>DNC</t>
  </si>
  <si>
    <t>Race 1/2</t>
  </si>
  <si>
    <t>Pool 3</t>
  </si>
  <si>
    <t>Race 3/4</t>
  </si>
  <si>
    <t>Pool 2</t>
  </si>
  <si>
    <t>Race 5/6</t>
  </si>
  <si>
    <t>DK</t>
  </si>
  <si>
    <t>RTD</t>
  </si>
  <si>
    <t>OCS</t>
  </si>
  <si>
    <t>boats + 1</t>
  </si>
  <si>
    <t>Ranking</t>
  </si>
  <si>
    <t>Old</t>
  </si>
  <si>
    <t>New</t>
  </si>
  <si>
    <t>Total</t>
  </si>
  <si>
    <t>POOLS</t>
  </si>
  <si>
    <t>OOD</t>
  </si>
  <si>
    <t>Helm</t>
  </si>
  <si>
    <t>Tony Males/Karen Wilmot</t>
  </si>
  <si>
    <t>Robyn/Mark</t>
  </si>
  <si>
    <t>Paul Frost/ Johnny de Leeuw</t>
  </si>
  <si>
    <t>Roth?/carolyn</t>
  </si>
  <si>
    <t>Peter Argument / Gideon Lopes Cardozo</t>
  </si>
  <si>
    <t>Bilal/?</t>
  </si>
  <si>
    <t>Mark/Robin</t>
  </si>
  <si>
    <t>Anke de Leeuw</t>
  </si>
  <si>
    <t>Paul Goedemoed</t>
  </si>
  <si>
    <t>Rudolf Fleischer</t>
  </si>
  <si>
    <t>Robyn Green</t>
  </si>
  <si>
    <t>Bilal Osman</t>
  </si>
  <si>
    <t>Nov 11</t>
  </si>
  <si>
    <t>Dec 11</t>
  </si>
  <si>
    <t>Feb 12</t>
  </si>
  <si>
    <t>Jan 12</t>
  </si>
  <si>
    <t>Feb-2012</t>
  </si>
  <si>
    <t>Giles Brinsley / George Young</t>
  </si>
  <si>
    <t>Manuel Fritz/Nina</t>
  </si>
  <si>
    <t>Ronald v As/ Frouke v As</t>
  </si>
  <si>
    <t>Suzanne/Victoria</t>
  </si>
  <si>
    <t>Simon Brissenden/Feather Mills</t>
  </si>
  <si>
    <t>Johannes Boersma/Eva Goedemoed</t>
  </si>
  <si>
    <t>Giles/Carolyn</t>
  </si>
  <si>
    <t>Shyam/Mary</t>
  </si>
  <si>
    <t>JW brinkhorst/ dochter</t>
  </si>
  <si>
    <t>Christophe Doublet / Mathijs W</t>
  </si>
  <si>
    <t>Tony / Karen</t>
  </si>
  <si>
    <t>Shyam/Irene</t>
  </si>
  <si>
    <t>Rudolp/Karen</t>
  </si>
  <si>
    <t>Mark/Robun</t>
  </si>
  <si>
    <t>johnny de Leeuw/Matthijs Wagemans</t>
  </si>
  <si>
    <t>Tony Males/Emma Males</t>
  </si>
  <si>
    <t>Andrew faulkner/John</t>
  </si>
  <si>
    <t>Cast1</t>
  </si>
  <si>
    <t xml:space="preserve">Sailing in wrong pool (per pool) </t>
  </si>
  <si>
    <t>07-10-2011</t>
  </si>
  <si>
    <t>28-10-2011</t>
  </si>
  <si>
    <t>13-01-2012</t>
  </si>
  <si>
    <t>09-03-2012</t>
  </si>
  <si>
    <t>Double Dutch</t>
  </si>
  <si>
    <t>Stijn Delauré</t>
  </si>
  <si>
    <t>Tom Wittingham</t>
  </si>
  <si>
    <t>Shyam Arora</t>
  </si>
  <si>
    <t>Oct 11</t>
  </si>
  <si>
    <t>Tony Males / Emmy Males</t>
  </si>
  <si>
    <t>Giles Brimsley / Jules Brimsley</t>
  </si>
  <si>
    <t>Shyam Arora / Irene Gomez Perez</t>
  </si>
  <si>
    <t>Rodger Martin / George Papageorgio</t>
  </si>
  <si>
    <t>N/A</t>
  </si>
  <si>
    <t>Ronald van As / Jitske van As</t>
  </si>
  <si>
    <t>Victoria Grainger / Manuel Fritz</t>
  </si>
  <si>
    <t>Helen Morgan</t>
  </si>
  <si>
    <t>Johannes Boersma</t>
  </si>
  <si>
    <t>Sven Scholten</t>
  </si>
  <si>
    <t>H16</t>
  </si>
  <si>
    <t>Cancelled</t>
  </si>
  <si>
    <t>Ronald Wortel</t>
  </si>
  <si>
    <t>David Boeyinga</t>
  </si>
  <si>
    <t>Discard*</t>
  </si>
  <si>
    <t>Marcel Zeestraten</t>
  </si>
  <si>
    <t>Team race</t>
  </si>
  <si>
    <t>Stu</t>
  </si>
  <si>
    <t>H17</t>
  </si>
  <si>
    <t>SW16s</t>
  </si>
  <si>
    <t>Cast2</t>
  </si>
  <si>
    <t>H2</t>
  </si>
  <si>
    <t>Castaways1 (H6)</t>
  </si>
  <si>
    <t>Castaways2 (DD)</t>
  </si>
  <si>
    <t>Final total</t>
  </si>
  <si>
    <t>Final Position</t>
  </si>
  <si>
    <t>Paul Frost</t>
  </si>
  <si>
    <t>Christophe Doublet</t>
  </si>
  <si>
    <t>Surfin Tunas</t>
  </si>
  <si>
    <t>Castaways2</t>
  </si>
  <si>
    <t>Castaways3</t>
  </si>
  <si>
    <t>Castaways4</t>
  </si>
  <si>
    <t>OOD B16's.</t>
  </si>
  <si>
    <t>* = Additional penalty points due to helm / helm &amp; pool infringements</t>
  </si>
  <si>
    <t>Maartje Koning</t>
  </si>
  <si>
    <t>Discard</t>
  </si>
  <si>
    <t>SUM</t>
  </si>
  <si>
    <t>The points above are per pool of 2 races.</t>
  </si>
  <si>
    <t>Andrew Faulkner / Jamie Stewart</t>
  </si>
  <si>
    <t>Aly Brandenburg / Richard de Leeuw</t>
  </si>
  <si>
    <t>Marcel Zeestraten / Taniah</t>
  </si>
  <si>
    <t>David Boeyinga / Willemien</t>
  </si>
  <si>
    <t>Stijn Delauré / ??</t>
  </si>
  <si>
    <t>Tony Males / Carolyn Milward</t>
  </si>
  <si>
    <t>Giles Brimsley / Johnny de Leeuw</t>
  </si>
  <si>
    <t>Sto</t>
  </si>
  <si>
    <t>Tom Moffat/Jos Visser</t>
  </si>
  <si>
    <t>Giles Brimsley / George</t>
  </si>
  <si>
    <t>Castaways3 (H2)</t>
  </si>
  <si>
    <t>Castaways4 (H7)</t>
  </si>
  <si>
    <t>Surfin Tortoises</t>
  </si>
  <si>
    <t>Castaways 3</t>
  </si>
  <si>
    <t>Castaways 4</t>
  </si>
  <si>
    <t xml:space="preserve">                Ras Al Hamra Boat Club H16 Team Races: Updated Results 2011 - 2012</t>
  </si>
  <si>
    <t>Sta</t>
  </si>
  <si>
    <t>STa</t>
  </si>
  <si>
    <t>Cast3</t>
  </si>
  <si>
    <t>Cast4</t>
  </si>
  <si>
    <t>If only one race is sailed the points are halved.</t>
  </si>
  <si>
    <t xml:space="preserve"> Overall
Position</t>
  </si>
  <si>
    <t>AVG</t>
  </si>
  <si>
    <t>No.</t>
  </si>
  <si>
    <t>TOTAL</t>
  </si>
  <si>
    <t>November Team Race</t>
  </si>
  <si>
    <t>OOD Surfin Turtles</t>
  </si>
  <si>
    <t>Johnny de Leeuw / Rowan</t>
  </si>
  <si>
    <t>DD</t>
  </si>
  <si>
    <t>Ian Duncan / Carolyn Milward</t>
  </si>
  <si>
    <t>Dave Alsop / Mark Alsop</t>
  </si>
  <si>
    <t>Manuel Fritz / Victoria Grainger</t>
  </si>
  <si>
    <t>Peter Argument / Maartje Koning</t>
  </si>
  <si>
    <t>Stijn Delauré / Sander</t>
  </si>
  <si>
    <t>Paul Frost / Anne Love</t>
  </si>
  <si>
    <t>Johannes Boersma / Eva</t>
  </si>
  <si>
    <t>Christophe Doublet / Patrick</t>
  </si>
  <si>
    <t>02-12-2011</t>
  </si>
  <si>
    <t>D</t>
  </si>
  <si>
    <t>Jan Willem Brinkhorst</t>
  </si>
  <si>
    <t>Min</t>
  </si>
  <si>
    <t>Simon Brissenden / Feather Mills</t>
  </si>
  <si>
    <t>F16</t>
  </si>
  <si>
    <t>Aly Brandenburg</t>
  </si>
  <si>
    <t>Andrew Faulkner</t>
  </si>
  <si>
    <t>8 races = 1 discard</t>
  </si>
  <si>
    <t>F16s</t>
  </si>
  <si>
    <t>H11</t>
  </si>
  <si>
    <t>H12</t>
  </si>
  <si>
    <t>B16s</t>
  </si>
  <si>
    <t>Cast</t>
  </si>
  <si>
    <t>Spare</t>
  </si>
  <si>
    <t>Marianne Vissinga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</si>
  <si>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</si>
  <si>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</si>
  <si>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</si>
  <si>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</si>
  <si>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</si>
  <si>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</si>
  <si>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</si>
  <si>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</si>
  <si>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</si>
  <si>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</si>
  <si>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H13</t>
  </si>
  <si>
    <t>H14</t>
  </si>
  <si>
    <t>Joe Bildstein</t>
  </si>
  <si>
    <t>14 races = 2 discards</t>
  </si>
  <si>
    <t>Tony Males</t>
  </si>
  <si>
    <t>October Team Race</t>
  </si>
  <si>
    <t>SUR</t>
  </si>
  <si>
    <t>Gary Lanier</t>
  </si>
  <si>
    <t>Pool points</t>
  </si>
  <si>
    <t>Pool 1</t>
  </si>
  <si>
    <t>H15</t>
  </si>
  <si>
    <t>Vikings</t>
  </si>
  <si>
    <t>Vik</t>
  </si>
  <si>
    <t>Stijn Delaure/Sarah</t>
  </si>
  <si>
    <t>Anke de Leeuw/Aly Brandenburg</t>
  </si>
  <si>
    <t>David Boeyinga/Sandra Kapoh</t>
  </si>
  <si>
    <t>Victoria/ Suzanne</t>
  </si>
  <si>
    <t>Paul Goedemoed/Willemijn Ridderhof</t>
  </si>
  <si>
    <t>Stijn delaure/Fred Park</t>
  </si>
  <si>
    <t>Aly Brandenburg/Christophe</t>
  </si>
  <si>
    <t>Ronald v As/ Mary</t>
  </si>
  <si>
    <t>sur</t>
  </si>
  <si>
    <t>Ronald Wortel / Mary McAuley</t>
  </si>
  <si>
    <t>Ian Duncan / Sanel Maule</t>
  </si>
  <si>
    <t>Castaways1</t>
  </si>
  <si>
    <t>PENALTY POINTS</t>
  </si>
  <si>
    <t>Oddy Kapoh</t>
  </si>
  <si>
    <t>Team</t>
  </si>
  <si>
    <t>ST</t>
  </si>
  <si>
    <t>Victoria Grainger</t>
  </si>
  <si>
    <t>MC</t>
  </si>
  <si>
    <t>G</t>
  </si>
  <si>
    <t>Surfin Turtles</t>
  </si>
  <si>
    <t>Points</t>
  </si>
  <si>
    <t>Notes</t>
  </si>
  <si>
    <t>Dayaks</t>
  </si>
  <si>
    <t>H6</t>
  </si>
  <si>
    <t>H7</t>
  </si>
  <si>
    <t>H8</t>
  </si>
  <si>
    <t>H9</t>
  </si>
  <si>
    <t>Jitske van As / Ronald van As</t>
  </si>
  <si>
    <t>Jitske van As</t>
  </si>
  <si>
    <t>Mar 12</t>
  </si>
  <si>
    <t>Apr 12</t>
  </si>
  <si>
    <t>May 12</t>
  </si>
  <si>
    <t>Jun 12</t>
  </si>
  <si>
    <t>Jul 12</t>
  </si>
  <si>
    <t>Avg 11 12</t>
  </si>
  <si>
    <t>Susanne Solberg</t>
  </si>
  <si>
    <t>Simon Brissenden</t>
  </si>
  <si>
    <t>Ian Duncan</t>
  </si>
  <si>
    <t>Manuel Fritz</t>
  </si>
  <si>
    <t>Peter Argument</t>
  </si>
  <si>
    <t>Rodger Martin</t>
  </si>
  <si>
    <t>Gabriel Carrasquel</t>
  </si>
  <si>
    <t>helming / helming</t>
  </si>
  <si>
    <t>Max</t>
  </si>
  <si>
    <t>STu</t>
  </si>
  <si>
    <t>STo</t>
  </si>
  <si>
    <t>VIK</t>
  </si>
  <si>
    <t>1 / 2</t>
  </si>
  <si>
    <t>3 / 4</t>
  </si>
  <si>
    <t>5 / 6</t>
  </si>
  <si>
    <t>Tom Moffat</t>
  </si>
  <si>
    <t>David Alsop</t>
  </si>
  <si>
    <t>Castaways 2</t>
  </si>
  <si>
    <t>Castaways 1</t>
  </si>
  <si>
    <t>Avg 10 11</t>
  </si>
  <si>
    <t>Ronald van As</t>
  </si>
  <si>
    <t>Johnny de Leeuw</t>
  </si>
  <si>
    <t>Joe Bildstein/Brinkhorst</t>
  </si>
  <si>
    <t>SW16</t>
  </si>
  <si>
    <t>Maartje /Marike</t>
  </si>
  <si>
    <t>Gary Lannier/Joe Bildstein</t>
  </si>
  <si>
    <t>Victoria Grainger / Joris v Nistelrooij</t>
  </si>
  <si>
    <t>Ronald v As / Kees</t>
  </si>
  <si>
    <t>Tom Moffat / David</t>
  </si>
  <si>
    <t>Paul Frost / Johnny de Leeuw</t>
  </si>
  <si>
    <t>Helen Morgan / Ronald Wortel</t>
  </si>
  <si>
    <t>Victoria Grainger / Abdul</t>
  </si>
  <si>
    <t>David Boeyinga / Willemine Ridderhof</t>
  </si>
  <si>
    <t>Stijn Delauré / Christophe Doublet</t>
  </si>
  <si>
    <t>Anke de Leeuw / Aly Brandenburg</t>
  </si>
  <si>
    <t>Ronald Wortel / Helen Morgan</t>
  </si>
  <si>
    <t>Aly Brandenburg / Johnny de Leeuw</t>
  </si>
  <si>
    <t>Christophe Doublet / Fred Park</t>
  </si>
  <si>
    <t>February Team Race</t>
  </si>
  <si>
    <t>OOD Surfin Tortoises</t>
  </si>
  <si>
    <t>Giles Brinsley</t>
  </si>
  <si>
    <t>06-04-2012</t>
  </si>
  <si>
    <t>04-05-2012</t>
  </si>
  <si>
    <t>01-06-2012</t>
  </si>
  <si>
    <t>15-06-2012</t>
  </si>
  <si>
    <t>May Team Race</t>
  </si>
  <si>
    <t>OOD Surfin Tunas</t>
  </si>
  <si>
    <t>Giles Brinsley / ??</t>
  </si>
  <si>
    <t>Sjoerd Wijtsma / Corine Selders</t>
  </si>
  <si>
    <t>Stijn Delaure / Christophe Doublet</t>
  </si>
  <si>
    <t>Jamie Stewart / Irene Gomez Perez</t>
  </si>
  <si>
    <t>Tony Males / Craig Fyall</t>
  </si>
  <si>
    <t>Rudolf Fleischer / ??</t>
  </si>
  <si>
    <t>Christophe Doublet / Boyana</t>
  </si>
  <si>
    <t>Irene Gomez Perez / Jamie Stewart</t>
  </si>
  <si>
    <t>Sjoerd Wijtsma</t>
  </si>
  <si>
    <t>n/a</t>
  </si>
  <si>
    <t>Jamie Stewart</t>
  </si>
  <si>
    <t>Irene Gomez Perez</t>
  </si>
  <si>
    <t>Giles Brinsley / Carolyn</t>
  </si>
  <si>
    <t>Arjan Vos / ??</t>
  </si>
  <si>
    <t>Matthijs Wagemans / Julian Masters</t>
  </si>
  <si>
    <t>Marcel Zeestraten / Johnny de Leeuw</t>
  </si>
  <si>
    <t>Kierin / Christophe</t>
  </si>
  <si>
    <t>JW Brinkhorst / Abdul</t>
  </si>
  <si>
    <t>Tony Males /??</t>
  </si>
  <si>
    <t>Tony Males / ??</t>
  </si>
  <si>
    <t>Christophe Doublet / Matthijs Wagemans</t>
  </si>
  <si>
    <t>Johannes Boersma / David Boeyinga</t>
  </si>
  <si>
    <t>Abdul Rahim / JW Brinkhorst</t>
  </si>
  <si>
    <t>Simon Brissenden / Laura Brissenden</t>
  </si>
  <si>
    <t>Bojana Pavlovic / Anke de Leeuw</t>
  </si>
  <si>
    <t>June Team Race</t>
  </si>
  <si>
    <t>Arjan Vos</t>
  </si>
  <si>
    <t>Matthijs Wagemans</t>
  </si>
  <si>
    <t>Bojana Pavlovic</t>
  </si>
  <si>
    <t>Abdul Rahim</t>
  </si>
  <si>
    <t>* 1 discard when 7 or more races sailed</t>
  </si>
  <si>
    <r>
      <t>(raced 0n15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June)</t>
    </r>
  </si>
  <si>
    <t>Jun-2012</t>
  </si>
  <si>
    <t>May-2012</t>
  </si>
  <si>
    <t>Jul-2012</t>
  </si>
  <si>
    <t>Nov-2012</t>
  </si>
  <si>
    <t>Oct-2012</t>
  </si>
  <si>
    <t>July Team Race</t>
  </si>
  <si>
    <t>OOD B16s</t>
  </si>
  <si>
    <t>Giles Brinsley / Robyn</t>
  </si>
  <si>
    <t>Jamie Stewart / Jonathon Harwood</t>
  </si>
  <si>
    <t>Marianne Vlissinga / Sven Scholten</t>
  </si>
  <si>
    <t>Bojana Pavlovic / Darren daSilva</t>
  </si>
  <si>
    <t>Darren daSilva / Johnny de Leeuw</t>
  </si>
  <si>
    <t>Tom Whittingham / Joe Bildstein</t>
  </si>
  <si>
    <t>Irene Gomez / Peter Argument</t>
  </si>
  <si>
    <t>Victoria Grainger / Susanne Solberg</t>
  </si>
  <si>
    <t>Johannes Boersma / Jorrit Scholten</t>
  </si>
  <si>
    <t>Aly Brandenburg / Fred Park</t>
  </si>
  <si>
    <t>Simobn Brissenden / Feather Mills</t>
  </si>
  <si>
    <t>Maartje Koning / Helen Morgan</t>
  </si>
  <si>
    <t>Stijn Delaure / Johnny de Leeuw</t>
  </si>
  <si>
    <t>Darren daSilva</t>
  </si>
</sst>
</file>

<file path=xl/styles.xml><?xml version="1.0" encoding="utf-8"?>
<styleSheet xmlns="http://schemas.openxmlformats.org/spreadsheetml/2006/main">
  <numFmts count="5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0.0000"/>
    <numFmt numFmtId="188" formatCode="0.000"/>
    <numFmt numFmtId="189" formatCode="[$-C09]dd\-mmm\-yy;@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[$-809]dd\ mmmm\ yyyy"/>
    <numFmt numFmtId="197" formatCode="dd/mm/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fl&quot;#,##0_);\(&quot;fl&quot;#,##0\)"/>
    <numFmt numFmtId="203" formatCode="&quot;fl&quot;#,##0_);[Red]\(&quot;fl&quot;#,##0\)"/>
    <numFmt numFmtId="204" formatCode="&quot;fl&quot;#,##0.00_);\(&quot;fl&quot;#,##0.00\)"/>
    <numFmt numFmtId="205" formatCode="&quot;fl&quot;#,##0.00_);[Red]\(&quot;fl&quot;#,##0.00\)"/>
    <numFmt numFmtId="206" formatCode="_(&quot;fl&quot;* #,##0_);_(&quot;fl&quot;* \(#,##0\);_(&quot;fl&quot;* &quot;-&quot;_);_(@_)"/>
    <numFmt numFmtId="207" formatCode="_(&quot;fl&quot;* #,##0.00_);_(&quot;fl&quot;* \(#,##0.00\);_(&quot;fl&quot;* &quot;-&quot;??_);_(@_)"/>
    <numFmt numFmtId="208" formatCode="0.00000"/>
    <numFmt numFmtId="209" formatCode="0.000000"/>
    <numFmt numFmtId="210" formatCode="0.00000000"/>
    <numFmt numFmtId="211" formatCode="0.0000000"/>
  </numFmts>
  <fonts count="6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i/>
      <sz val="12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i/>
      <sz val="8"/>
      <color indexed="63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i/>
      <sz val="10"/>
      <color indexed="18"/>
      <name val="Arial"/>
      <family val="2"/>
    </font>
    <font>
      <b/>
      <sz val="11"/>
      <color indexed="10"/>
      <name val="Arial"/>
      <family val="2"/>
    </font>
    <font>
      <sz val="12"/>
      <color indexed="12"/>
      <name val="Comic Sans MS"/>
      <family val="4"/>
    </font>
    <font>
      <b/>
      <sz val="8"/>
      <color indexed="8"/>
      <name val="Arial"/>
      <family val="2"/>
    </font>
    <font>
      <b/>
      <sz val="8"/>
      <color indexed="63"/>
      <name val="Comic Sans MS"/>
      <family val="4"/>
    </font>
    <font>
      <b/>
      <sz val="10"/>
      <color indexed="55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trike/>
      <sz val="8"/>
      <name val="Arial"/>
      <family val="2"/>
    </font>
    <font>
      <sz val="12"/>
      <color indexed="12"/>
      <name val="Tahoma"/>
      <family val="0"/>
    </font>
    <font>
      <sz val="12"/>
      <color indexed="9"/>
      <name val="Tahoma"/>
      <family val="0"/>
    </font>
    <font>
      <sz val="9"/>
      <name val="Arial"/>
      <family val="0"/>
    </font>
    <font>
      <b/>
      <sz val="9"/>
      <name val="Arial"/>
      <family val="0"/>
    </font>
    <font>
      <b/>
      <sz val="14"/>
      <color indexed="12"/>
      <name val="Arial"/>
      <family val="0"/>
    </font>
    <font>
      <b/>
      <sz val="14"/>
      <color indexed="9"/>
      <name val="Arial"/>
      <family val="0"/>
    </font>
    <font>
      <b/>
      <sz val="8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8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5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41" fillId="23" borderId="0" applyNumberFormat="0" applyBorder="0" applyAlignment="0" applyProtection="0"/>
    <xf numFmtId="0" fontId="59" fillId="24" borderId="1" applyNumberFormat="0" applyAlignment="0" applyProtection="0"/>
    <xf numFmtId="0" fontId="60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27" borderId="1" applyNumberFormat="0" applyAlignment="0" applyProtection="0"/>
    <xf numFmtId="0" fontId="64" fillId="0" borderId="6" applyNumberFormat="0" applyFill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66" fillId="24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3" fillId="3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46" fontId="10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1" fillId="0" borderId="0" xfId="0" applyFont="1" applyAlignment="1">
      <alignment/>
    </xf>
    <xf numFmtId="0" fontId="13" fillId="0" borderId="10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5" fillId="24" borderId="16" xfId="0" applyFont="1" applyFill="1" applyBorder="1" applyAlignment="1">
      <alignment horizontal="center"/>
    </xf>
    <xf numFmtId="0" fontId="16" fillId="24" borderId="18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" fontId="3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" fontId="22" fillId="33" borderId="0" xfId="0" applyNumberFormat="1" applyFont="1" applyFill="1" applyBorder="1" applyAlignment="1" quotePrefix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" fontId="22" fillId="33" borderId="10" xfId="0" applyNumberFormat="1" applyFont="1" applyFill="1" applyBorder="1" applyAlignment="1" quotePrefix="1">
      <alignment horizontal="center" vertical="top" wrapText="1"/>
    </xf>
    <xf numFmtId="16" fontId="22" fillId="33" borderId="16" xfId="0" applyNumberFormat="1" applyFont="1" applyFill="1" applyBorder="1" applyAlignment="1" quotePrefix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4" fillId="24" borderId="0" xfId="0" applyFont="1" applyFill="1" applyAlignment="1">
      <alignment horizontal="right"/>
    </xf>
    <xf numFmtId="0" fontId="14" fillId="24" borderId="0" xfId="0" applyFont="1" applyFill="1" applyAlignment="1">
      <alignment horizontal="center"/>
    </xf>
    <xf numFmtId="17" fontId="14" fillId="0" borderId="10" xfId="0" applyNumberFormat="1" applyFont="1" applyBorder="1" applyAlignment="1">
      <alignment horizontal="right" vertical="center" wrapText="1"/>
    </xf>
    <xf numFmtId="0" fontId="0" fillId="24" borderId="0" xfId="0" applyFill="1" applyAlignment="1">
      <alignment/>
    </xf>
    <xf numFmtId="17" fontId="2" fillId="4" borderId="10" xfId="0" applyNumberFormat="1" applyFont="1" applyFill="1" applyBorder="1" applyAlignment="1" quotePrefix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4" fillId="30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" fontId="22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0" fontId="3" fillId="12" borderId="10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" fontId="3" fillId="0" borderId="10" xfId="0" applyNumberFormat="1" applyFont="1" applyBorder="1" applyAlignment="1" quotePrefix="1">
      <alignment vertical="center"/>
    </xf>
    <xf numFmtId="17" fontId="3" fillId="0" borderId="18" xfId="0" applyNumberFormat="1" applyFont="1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3" fillId="30" borderId="10" xfId="0" applyFont="1" applyFill="1" applyBorder="1" applyAlignment="1">
      <alignment/>
    </xf>
    <xf numFmtId="0" fontId="3" fillId="30" borderId="11" xfId="0" applyFont="1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1" fontId="26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" fontId="26" fillId="0" borderId="22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 wrapText="1"/>
    </xf>
    <xf numFmtId="0" fontId="28" fillId="30" borderId="16" xfId="0" applyFont="1" applyFill="1" applyBorder="1" applyAlignment="1">
      <alignment horizontal="center" vertical="center" wrapText="1"/>
    </xf>
    <xf numFmtId="0" fontId="28" fillId="12" borderId="16" xfId="0" applyFont="1" applyFill="1" applyBorder="1" applyAlignment="1">
      <alignment horizontal="center" vertical="center" wrapText="1"/>
    </xf>
    <xf numFmtId="0" fontId="28" fillId="17" borderId="1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center" wrapText="1"/>
    </xf>
    <xf numFmtId="0" fontId="28" fillId="31" borderId="16" xfId="0" applyFont="1" applyFill="1" applyBorder="1" applyAlignment="1">
      <alignment horizontal="center" vertical="center" wrapText="1"/>
    </xf>
    <xf numFmtId="0" fontId="28" fillId="39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9" fillId="19" borderId="10" xfId="0" applyFont="1" applyFill="1" applyBorder="1" applyAlignment="1">
      <alignment horizontal="center" vertical="center" wrapText="1"/>
    </xf>
    <xf numFmtId="0" fontId="28" fillId="40" borderId="16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21" fillId="17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30" borderId="16" xfId="0" applyFont="1" applyFill="1" applyBorder="1" applyAlignment="1">
      <alignment/>
    </xf>
    <xf numFmtId="0" fontId="4" fillId="30" borderId="17" xfId="0" applyFont="1" applyFill="1" applyBorder="1" applyAlignment="1">
      <alignment/>
    </xf>
    <xf numFmtId="0" fontId="0" fillId="30" borderId="19" xfId="0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1" fontId="24" fillId="24" borderId="10" xfId="0" applyNumberFormat="1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3" fillId="19" borderId="10" xfId="0" applyFont="1" applyFill="1" applyBorder="1" applyAlignment="1">
      <alignment horizontal="center" vertical="center" wrapText="1"/>
    </xf>
    <xf numFmtId="0" fontId="32" fillId="31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32" fillId="17" borderId="10" xfId="0" applyFont="1" applyFill="1" applyBorder="1" applyAlignment="1">
      <alignment horizontal="center" vertical="center" wrapText="1"/>
    </xf>
    <xf numFmtId="0" fontId="32" fillId="30" borderId="10" xfId="0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 wrapText="1"/>
    </xf>
    <xf numFmtId="0" fontId="32" fillId="38" borderId="1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/>
    </xf>
    <xf numFmtId="0" fontId="0" fillId="0" borderId="18" xfId="0" applyBorder="1" applyAlignment="1">
      <alignment/>
    </xf>
    <xf numFmtId="0" fontId="16" fillId="0" borderId="17" xfId="0" applyFont="1" applyBorder="1" applyAlignment="1">
      <alignment/>
    </xf>
    <xf numFmtId="15" fontId="2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vertical="center"/>
    </xf>
    <xf numFmtId="17" fontId="3" fillId="0" borderId="11" xfId="0" applyNumberFormat="1" applyFont="1" applyBorder="1" applyAlignment="1" quotePrefix="1">
      <alignment vertical="center"/>
    </xf>
    <xf numFmtId="0" fontId="3" fillId="0" borderId="11" xfId="0" applyFont="1" applyBorder="1" applyAlignment="1" quotePrefix="1">
      <alignment vertical="center"/>
    </xf>
    <xf numFmtId="0" fontId="27" fillId="0" borderId="3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7" fontId="3" fillId="0" borderId="16" xfId="0" applyNumberFormat="1" applyFont="1" applyBorder="1" applyAlignment="1" quotePrefix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 quotePrefix="1">
      <alignment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2" fontId="1" fillId="3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24" borderId="14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 vertical="center"/>
    </xf>
    <xf numFmtId="2" fontId="1" fillId="24" borderId="36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34" xfId="0" applyFont="1" applyFill="1" applyBorder="1" applyAlignment="1">
      <alignment vertical="center"/>
    </xf>
    <xf numFmtId="0" fontId="1" fillId="24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38" borderId="32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3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24" borderId="14" xfId="0" applyNumberFormat="1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 vertical="center"/>
    </xf>
    <xf numFmtId="2" fontId="1" fillId="38" borderId="32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24" borderId="36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1" fontId="1" fillId="24" borderId="0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1" fontId="1" fillId="24" borderId="0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24" fillId="24" borderId="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26" fillId="0" borderId="40" xfId="0" applyFont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 vertical="center" wrapText="1"/>
    </xf>
    <xf numFmtId="0" fontId="28" fillId="12" borderId="10" xfId="0" applyFont="1" applyFill="1" applyBorder="1" applyAlignment="1">
      <alignment horizontal="center" vertical="center" wrapText="1"/>
    </xf>
    <xf numFmtId="0" fontId="29" fillId="19" borderId="16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4" fillId="24" borderId="0" xfId="0" applyNumberFormat="1" applyFont="1" applyFill="1" applyAlignment="1">
      <alignment vertical="center"/>
    </xf>
    <xf numFmtId="1" fontId="24" fillId="24" borderId="0" xfId="0" applyNumberFormat="1" applyFont="1" applyFill="1" applyBorder="1" applyAlignment="1">
      <alignment vertical="center"/>
    </xf>
    <xf numFmtId="1" fontId="24" fillId="24" borderId="17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4" fillId="42" borderId="19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/>
    </xf>
    <xf numFmtId="0" fontId="4" fillId="43" borderId="1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1" fillId="45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90"/>
    </xf>
    <xf numFmtId="0" fontId="4" fillId="44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21" fillId="46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1" fillId="47" borderId="10" xfId="0" applyFont="1" applyFill="1" applyBorder="1" applyAlignment="1">
      <alignment horizontal="center" vertical="center"/>
    </xf>
    <xf numFmtId="0" fontId="21" fillId="48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1" fontId="23" fillId="0" borderId="19" xfId="57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wrapText="1"/>
    </xf>
    <xf numFmtId="0" fontId="18" fillId="24" borderId="42" xfId="0" applyFont="1" applyFill="1" applyBorder="1" applyAlignment="1">
      <alignment horizontal="center" vertical="center" wrapText="1"/>
    </xf>
    <xf numFmtId="1" fontId="23" fillId="0" borderId="10" xfId="57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49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28" fillId="40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4" fillId="43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8" fillId="24" borderId="46" xfId="0" applyFont="1" applyFill="1" applyBorder="1" applyAlignment="1">
      <alignment horizontal="center" vertical="center" wrapText="1"/>
    </xf>
    <xf numFmtId="0" fontId="8" fillId="24" borderId="47" xfId="0" applyFont="1" applyFill="1" applyBorder="1" applyAlignment="1">
      <alignment horizontal="center" vertical="center" wrapText="1"/>
    </xf>
    <xf numFmtId="0" fontId="8" fillId="24" borderId="48" xfId="0" applyFont="1" applyFill="1" applyBorder="1" applyAlignment="1">
      <alignment horizontal="center" vertical="center" wrapText="1"/>
    </xf>
    <xf numFmtId="0" fontId="8" fillId="24" borderId="49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0" fontId="18" fillId="24" borderId="52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5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11" fillId="30" borderId="10" xfId="0" applyFont="1" applyFill="1" applyBorder="1" applyAlignment="1">
      <alignment horizontal="center" vertical="center" wrapText="1"/>
    </xf>
    <xf numFmtId="15" fontId="11" fillId="30" borderId="16" xfId="0" applyNumberFormat="1" applyFont="1" applyFill="1" applyBorder="1" applyAlignment="1" quotePrefix="1">
      <alignment horizontal="center" vertical="center" wrapText="1"/>
    </xf>
    <xf numFmtId="15" fontId="11" fillId="30" borderId="18" xfId="0" applyNumberFormat="1" applyFont="1" applyFill="1" applyBorder="1" applyAlignment="1">
      <alignment horizontal="center" vertical="center" wrapText="1"/>
    </xf>
    <xf numFmtId="0" fontId="9" fillId="30" borderId="17" xfId="0" applyFont="1" applyFill="1" applyBorder="1" applyAlignment="1">
      <alignment/>
    </xf>
    <xf numFmtId="15" fontId="11" fillId="30" borderId="16" xfId="0" applyNumberFormat="1" applyFont="1" applyFill="1" applyBorder="1" applyAlignment="1">
      <alignment horizontal="center" vertical="center" wrapText="1"/>
    </xf>
    <xf numFmtId="17" fontId="4" fillId="10" borderId="16" xfId="0" applyNumberFormat="1" applyFont="1" applyFill="1" applyBorder="1" applyAlignment="1" quotePrefix="1">
      <alignment horizontal="right"/>
    </xf>
    <xf numFmtId="17" fontId="4" fillId="10" borderId="17" xfId="0" applyNumberFormat="1" applyFont="1" applyFill="1" applyBorder="1" applyAlignment="1" quotePrefix="1">
      <alignment horizontal="right"/>
    </xf>
    <xf numFmtId="20" fontId="4" fillId="30" borderId="16" xfId="0" applyNumberFormat="1" applyFont="1" applyFill="1" applyBorder="1" applyAlignment="1">
      <alignment horizontal="right"/>
    </xf>
    <xf numFmtId="20" fontId="4" fillId="30" borderId="17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17" fontId="3" fillId="0" borderId="16" xfId="0" applyNumberFormat="1" applyFont="1" applyBorder="1" applyAlignment="1" quotePrefix="1">
      <alignment horizontal="center" vertical="center"/>
    </xf>
    <xf numFmtId="17" fontId="3" fillId="0" borderId="18" xfId="0" applyNumberFormat="1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7" fontId="3" fillId="0" borderId="16" xfId="0" applyNumberFormat="1" applyFont="1" applyBorder="1" applyAlignment="1" quotePrefix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6" fillId="0" borderId="16" xfId="0" applyFont="1" applyBorder="1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5">
    <dxf>
      <font>
        <b/>
        <i val="0"/>
        <color indexed="8"/>
      </font>
      <fill>
        <patternFill>
          <bgColor indexed="26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26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26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26"/>
        </patternFill>
      </fill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26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26"/>
        </patternFill>
      </fill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26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26"/>
        </patternFill>
      </fill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26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28575</xdr:rowOff>
    </xdr:from>
    <xdr:to>
      <xdr:col>1</xdr:col>
      <xdr:colOff>1057275</xdr:colOff>
      <xdr:row>0</xdr:row>
      <xdr:rowOff>657225</xdr:rowOff>
    </xdr:to>
    <xdr:pic>
      <xdr:nvPicPr>
        <xdr:cNvPr id="1" name="Picture 6" descr="RAHBC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</xdr:row>
      <xdr:rowOff>28575</xdr:rowOff>
    </xdr:from>
    <xdr:to>
      <xdr:col>5</xdr:col>
      <xdr:colOff>0</xdr:colOff>
      <xdr:row>16</xdr:row>
      <xdr:rowOff>276225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2352675" y="1400175"/>
          <a:ext cx="438150" cy="390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Cancelled</a:t>
          </a:r>
        </a:p>
      </xdr:txBody>
    </xdr:sp>
    <xdr:clientData/>
  </xdr:twoCellAnchor>
  <xdr:twoCellAnchor>
    <xdr:from>
      <xdr:col>7</xdr:col>
      <xdr:colOff>9525</xdr:colOff>
      <xdr:row>4</xdr:row>
      <xdr:rowOff>28575</xdr:rowOff>
    </xdr:from>
    <xdr:to>
      <xdr:col>8</xdr:col>
      <xdr:colOff>0</xdr:colOff>
      <xdr:row>16</xdr:row>
      <xdr:rowOff>276225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695700" y="1400175"/>
          <a:ext cx="438150" cy="390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Cancelled</a:t>
          </a:r>
        </a:p>
      </xdr:txBody>
    </xdr:sp>
    <xdr:clientData/>
  </xdr:twoCellAnchor>
  <xdr:twoCellAnchor>
    <xdr:from>
      <xdr:col>8</xdr:col>
      <xdr:colOff>9525</xdr:colOff>
      <xdr:row>4</xdr:row>
      <xdr:rowOff>38100</xdr:rowOff>
    </xdr:from>
    <xdr:to>
      <xdr:col>9</xdr:col>
      <xdr:colOff>0</xdr:colOff>
      <xdr:row>16</xdr:row>
      <xdr:rowOff>295275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4143375" y="1409700"/>
          <a:ext cx="438150" cy="391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Cancelled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SNAS05\mu50391$\sailing\TeamRace_0506\12%20Sep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SNAS05\mu50391$\sailing\TeamRace_0506\11%20Aug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 06 Helms"/>
      <sheetName val="Summary"/>
      <sheetName val="Results Overall"/>
      <sheetName val="Rank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 06 Helms"/>
      <sheetName val="Summary"/>
      <sheetName val="Results Overall"/>
      <sheetName val="Ranking"/>
      <sheetName val="Boat Allocation"/>
      <sheetName val="Sign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zoomScaleSheetLayoutView="100" workbookViewId="0" topLeftCell="B3">
      <selection activeCell="N8" sqref="N8"/>
    </sheetView>
  </sheetViews>
  <sheetFormatPr defaultColWidth="11.57421875" defaultRowHeight="12.75"/>
  <cols>
    <col min="1" max="1" width="5.00390625" style="32" hidden="1" customWidth="1"/>
    <col min="2" max="2" width="21.7109375" style="32" customWidth="1"/>
    <col min="3" max="12" width="6.7109375" style="32" customWidth="1"/>
    <col min="13" max="13" width="8.7109375" style="32" customWidth="1"/>
    <col min="14" max="14" width="10.421875" style="32" bestFit="1" customWidth="1"/>
    <col min="15" max="15" width="9.140625" style="32" hidden="1" customWidth="1"/>
    <col min="16" max="17" width="0" style="32" hidden="1" customWidth="1"/>
    <col min="18" max="16384" width="11.421875" style="32" customWidth="1"/>
  </cols>
  <sheetData>
    <row r="1" spans="2:17" ht="54" customHeight="1" thickBot="1">
      <c r="B1" s="340" t="s">
        <v>154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2"/>
      <c r="O1" s="69"/>
      <c r="P1" s="69"/>
      <c r="Q1" s="102"/>
    </row>
    <row r="2" spans="2:17" ht="18" customHeight="1">
      <c r="B2" s="343" t="s">
        <v>229</v>
      </c>
      <c r="C2" s="346" t="s">
        <v>30</v>
      </c>
      <c r="D2" s="347"/>
      <c r="E2" s="347"/>
      <c r="F2" s="347"/>
      <c r="G2" s="347"/>
      <c r="H2" s="347"/>
      <c r="I2" s="347"/>
      <c r="J2" s="347"/>
      <c r="K2" s="347"/>
      <c r="L2" s="347"/>
      <c r="M2" s="351" t="s">
        <v>163</v>
      </c>
      <c r="N2" s="348" t="s">
        <v>160</v>
      </c>
      <c r="O2" s="354" t="s">
        <v>115</v>
      </c>
      <c r="P2" s="334" t="s">
        <v>125</v>
      </c>
      <c r="Q2" s="337" t="s">
        <v>126</v>
      </c>
    </row>
    <row r="3" spans="2:17" ht="18" customHeight="1">
      <c r="B3" s="344"/>
      <c r="C3" s="308">
        <v>1</v>
      </c>
      <c r="D3" s="40">
        <v>2</v>
      </c>
      <c r="E3" s="40">
        <v>3</v>
      </c>
      <c r="F3" s="41">
        <v>4</v>
      </c>
      <c r="G3" s="40">
        <v>5</v>
      </c>
      <c r="H3" s="40">
        <v>6</v>
      </c>
      <c r="I3" s="40">
        <v>7</v>
      </c>
      <c r="J3" s="40">
        <v>8</v>
      </c>
      <c r="K3" s="40">
        <v>9</v>
      </c>
      <c r="L3" s="40">
        <v>10</v>
      </c>
      <c r="M3" s="352"/>
      <c r="N3" s="349"/>
      <c r="O3" s="355"/>
      <c r="P3" s="335"/>
      <c r="Q3" s="338"/>
    </row>
    <row r="4" spans="2:17" ht="18" customHeight="1" thickBot="1">
      <c r="B4" s="345"/>
      <c r="C4" s="309" t="s">
        <v>192</v>
      </c>
      <c r="D4" s="86" t="s">
        <v>193</v>
      </c>
      <c r="E4" s="86" t="s">
        <v>194</v>
      </c>
      <c r="F4" s="86" t="s">
        <v>195</v>
      </c>
      <c r="G4" s="86" t="s">
        <v>196</v>
      </c>
      <c r="H4" s="86" t="s">
        <v>197</v>
      </c>
      <c r="I4" s="86" t="s">
        <v>198</v>
      </c>
      <c r="J4" s="86" t="s">
        <v>199</v>
      </c>
      <c r="K4" s="86" t="s">
        <v>200</v>
      </c>
      <c r="L4" s="86" t="s">
        <v>201</v>
      </c>
      <c r="M4" s="353"/>
      <c r="N4" s="350"/>
      <c r="O4" s="356"/>
      <c r="P4" s="336"/>
      <c r="Q4" s="339"/>
    </row>
    <row r="5" spans="1:17" ht="24" customHeight="1">
      <c r="A5" s="32">
        <v>1</v>
      </c>
      <c r="B5" s="329" t="s">
        <v>185</v>
      </c>
      <c r="C5" s="85">
        <f>Summary!P137</f>
        <v>1</v>
      </c>
      <c r="D5" s="85">
        <f>Summary!P115</f>
        <v>1</v>
      </c>
      <c r="E5" s="85"/>
      <c r="F5" s="85">
        <f>Summary!P101</f>
        <v>14</v>
      </c>
      <c r="G5" s="85">
        <f>Summary!P74</f>
        <v>4</v>
      </c>
      <c r="H5" s="85"/>
      <c r="I5" s="85"/>
      <c r="J5" s="85">
        <f>Summary!P49</f>
        <v>1</v>
      </c>
      <c r="K5" s="95">
        <f>Summary!P29</f>
        <v>2</v>
      </c>
      <c r="L5" s="85">
        <f>Summary!P5</f>
        <v>1</v>
      </c>
      <c r="M5" s="305">
        <f aca="true" t="shared" si="0" ref="M5:M17">IF(COUNT(C5:L5)&lt;=6,(SUM(C5:L5)-(MIN(C5:L5)/1000)),SUM(C5:L5)-(MAX(C5:L5)))</f>
        <v>10</v>
      </c>
      <c r="N5" s="307">
        <f>RANK(M5,M$5:M$17,1)</f>
        <v>1</v>
      </c>
      <c r="O5" s="97">
        <v>0</v>
      </c>
      <c r="P5" s="103"/>
      <c r="Q5" s="104"/>
    </row>
    <row r="6" spans="1:17" ht="24" customHeight="1">
      <c r="A6" s="32">
        <v>3</v>
      </c>
      <c r="B6" s="128" t="s">
        <v>31</v>
      </c>
      <c r="C6" s="59">
        <f>Summary!P138</f>
        <v>2</v>
      </c>
      <c r="D6" s="59">
        <f>Summary!P116</f>
        <v>2</v>
      </c>
      <c r="E6" s="59"/>
      <c r="F6" s="59">
        <f>Summary!P96</f>
        <v>4</v>
      </c>
      <c r="G6" s="59">
        <f>Summary!P72</f>
        <v>2</v>
      </c>
      <c r="H6" s="59"/>
      <c r="I6" s="6"/>
      <c r="J6" s="59">
        <f>Summary!P52</f>
        <v>4</v>
      </c>
      <c r="K6" s="96">
        <f>Summary!P32</f>
        <v>5</v>
      </c>
      <c r="L6" s="59">
        <f>Summary!P7</f>
        <v>3</v>
      </c>
      <c r="M6" s="310">
        <f t="shared" si="0"/>
        <v>17</v>
      </c>
      <c r="N6" s="311">
        <f>RANK(M6,M$5:M$17,1)</f>
        <v>2</v>
      </c>
      <c r="O6" s="98">
        <v>0</v>
      </c>
      <c r="P6" s="105"/>
      <c r="Q6" s="106"/>
    </row>
    <row r="7" spans="1:248" s="60" customFormat="1" ht="24" customHeight="1">
      <c r="A7" s="32">
        <v>5</v>
      </c>
      <c r="B7" s="264" t="s">
        <v>151</v>
      </c>
      <c r="C7" s="6">
        <f>Summary!P140</f>
        <v>4</v>
      </c>
      <c r="D7" s="6">
        <f>Summary!P117</f>
        <v>3</v>
      </c>
      <c r="E7" s="6"/>
      <c r="F7" s="6">
        <f>Summary!P94</f>
        <v>2</v>
      </c>
      <c r="G7" s="6">
        <f>Summary!P73</f>
        <v>3</v>
      </c>
      <c r="H7" s="6"/>
      <c r="I7" s="6"/>
      <c r="J7" s="6">
        <f>Summary!P51</f>
        <v>3</v>
      </c>
      <c r="K7" s="96">
        <f>Summary!P34</f>
        <v>7</v>
      </c>
      <c r="L7" s="6">
        <f>Summary!P6</f>
        <v>2</v>
      </c>
      <c r="M7" s="310">
        <f t="shared" si="0"/>
        <v>17</v>
      </c>
      <c r="N7" s="311">
        <v>3</v>
      </c>
      <c r="O7" s="98">
        <v>0</v>
      </c>
      <c r="P7" s="105"/>
      <c r="Q7" s="10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</row>
    <row r="8" spans="1:17" ht="24" customHeight="1">
      <c r="A8" s="32">
        <v>8</v>
      </c>
      <c r="B8" s="280" t="s">
        <v>267</v>
      </c>
      <c r="C8" s="59">
        <f>Summary!P141</f>
        <v>5</v>
      </c>
      <c r="D8" s="59">
        <f>Summary!P118</f>
        <v>4</v>
      </c>
      <c r="E8" s="59"/>
      <c r="F8" s="59">
        <f>Summary!P99</f>
        <v>7</v>
      </c>
      <c r="G8" s="59">
        <f>Summary!P71</f>
        <v>1</v>
      </c>
      <c r="H8" s="6"/>
      <c r="I8" s="6"/>
      <c r="J8" s="59">
        <f>Summary!P54</f>
        <v>6</v>
      </c>
      <c r="K8" s="6">
        <f>Summary!P28</f>
        <v>1</v>
      </c>
      <c r="L8" s="6">
        <f>Summary!P8</f>
        <v>4</v>
      </c>
      <c r="M8" s="310">
        <f t="shared" si="0"/>
        <v>21</v>
      </c>
      <c r="N8" s="311">
        <f aca="true" t="shared" si="1" ref="N8:N17">RANK(M8,M$5:M$17,1)</f>
        <v>4</v>
      </c>
      <c r="O8" s="98">
        <v>0</v>
      </c>
      <c r="P8" s="105"/>
      <c r="Q8" s="106"/>
    </row>
    <row r="9" spans="1:17" ht="24" customHeight="1">
      <c r="A9" s="60">
        <v>6</v>
      </c>
      <c r="B9" s="284" t="s">
        <v>234</v>
      </c>
      <c r="C9" s="6">
        <f>Summary!P139</f>
        <v>3</v>
      </c>
      <c r="D9" s="6">
        <f>Summary!P119</f>
        <v>5</v>
      </c>
      <c r="E9" s="6"/>
      <c r="F9" s="6">
        <f>Summary!P95</f>
        <v>3</v>
      </c>
      <c r="G9" s="6">
        <f>Summary!P75</f>
        <v>5</v>
      </c>
      <c r="H9" s="6"/>
      <c r="I9" s="6"/>
      <c r="J9" s="6">
        <f>Summary!P50</f>
        <v>2</v>
      </c>
      <c r="K9" s="96">
        <f>Summary!P31</f>
        <v>4</v>
      </c>
      <c r="L9" s="6">
        <f>Summary!P9</f>
        <v>5</v>
      </c>
      <c r="M9" s="310">
        <f t="shared" si="0"/>
        <v>22</v>
      </c>
      <c r="N9" s="311">
        <f t="shared" si="1"/>
        <v>5</v>
      </c>
      <c r="O9" s="98">
        <v>0</v>
      </c>
      <c r="P9" s="105"/>
      <c r="Q9" s="106"/>
    </row>
    <row r="10" spans="1:17" ht="24" customHeight="1">
      <c r="A10" s="32">
        <v>7</v>
      </c>
      <c r="B10" s="312" t="s">
        <v>188</v>
      </c>
      <c r="C10" s="6">
        <f>Summary!P142</f>
        <v>6</v>
      </c>
      <c r="D10" s="6">
        <f>Summary!P126</f>
        <v>12</v>
      </c>
      <c r="E10" s="6"/>
      <c r="F10" s="6">
        <f>Summary!P97</f>
        <v>5</v>
      </c>
      <c r="G10" s="6">
        <f>Summary!P76</f>
        <v>6</v>
      </c>
      <c r="H10" s="6"/>
      <c r="I10" s="6"/>
      <c r="J10" s="6">
        <f>Summary!P53</f>
        <v>5</v>
      </c>
      <c r="K10" s="96">
        <f>Summary!P33</f>
        <v>6</v>
      </c>
      <c r="L10" s="6">
        <f>Summary!P11</f>
        <v>7</v>
      </c>
      <c r="M10" s="310">
        <f t="shared" si="0"/>
        <v>35</v>
      </c>
      <c r="N10" s="311">
        <f t="shared" si="1"/>
        <v>6</v>
      </c>
      <c r="O10" s="98">
        <v>0</v>
      </c>
      <c r="P10" s="105"/>
      <c r="Q10" s="106"/>
    </row>
    <row r="11" spans="1:17" ht="24" customHeight="1">
      <c r="A11" s="32">
        <v>2</v>
      </c>
      <c r="B11" s="313" t="s">
        <v>129</v>
      </c>
      <c r="C11" s="6">
        <f>Summary!P144</f>
        <v>8</v>
      </c>
      <c r="D11" s="6">
        <f>Summary!P121</f>
        <v>7</v>
      </c>
      <c r="E11" s="6"/>
      <c r="F11" s="6">
        <f>Summary!P98</f>
        <v>6</v>
      </c>
      <c r="G11" s="6">
        <f>Summary!P78</f>
        <v>14</v>
      </c>
      <c r="H11" s="6"/>
      <c r="I11" s="6"/>
      <c r="J11" s="6">
        <f>Summary!P58</f>
        <v>14</v>
      </c>
      <c r="K11" s="96">
        <f>Summary!P35</f>
        <v>8</v>
      </c>
      <c r="L11" s="6">
        <f>Summary!P12</f>
        <v>8</v>
      </c>
      <c r="M11" s="310">
        <f t="shared" si="0"/>
        <v>51</v>
      </c>
      <c r="N11" s="311">
        <f t="shared" si="1"/>
        <v>7</v>
      </c>
      <c r="O11" s="98">
        <v>0</v>
      </c>
      <c r="P11" s="105"/>
      <c r="Q11" s="106"/>
    </row>
    <row r="12" spans="2:17" ht="24" customHeight="1">
      <c r="B12" s="266" t="s">
        <v>213</v>
      </c>
      <c r="C12" s="6">
        <f>Summary!P149</f>
        <v>14</v>
      </c>
      <c r="D12" s="6">
        <f>Summary!P120</f>
        <v>6</v>
      </c>
      <c r="E12" s="6"/>
      <c r="F12" s="6">
        <f>Summary!P93</f>
        <v>1</v>
      </c>
      <c r="G12" s="6">
        <f>Summary!P77</f>
        <v>14</v>
      </c>
      <c r="H12" s="6"/>
      <c r="I12" s="6"/>
      <c r="J12" s="6">
        <f>Summary!P57</f>
        <v>14</v>
      </c>
      <c r="K12" s="96">
        <f>Summary!P36</f>
        <v>9</v>
      </c>
      <c r="L12" s="6">
        <f>Summary!P13</f>
        <v>9</v>
      </c>
      <c r="M12" s="310">
        <f t="shared" si="0"/>
        <v>53</v>
      </c>
      <c r="N12" s="311">
        <f t="shared" si="1"/>
        <v>8</v>
      </c>
      <c r="O12" s="98"/>
      <c r="P12" s="105"/>
      <c r="Q12" s="106"/>
    </row>
    <row r="13" spans="1:17" ht="24" customHeight="1">
      <c r="A13" s="32">
        <v>9</v>
      </c>
      <c r="B13" s="314" t="s">
        <v>268</v>
      </c>
      <c r="C13" s="6">
        <f>Summary!P146</f>
        <v>10</v>
      </c>
      <c r="D13" s="6">
        <f>Summary!P127</f>
        <v>13</v>
      </c>
      <c r="E13" s="6"/>
      <c r="F13" s="6">
        <f>Summary!P105</f>
        <v>14</v>
      </c>
      <c r="G13" s="6">
        <f>Summary!P82</f>
        <v>14</v>
      </c>
      <c r="H13" s="6"/>
      <c r="I13" s="6"/>
      <c r="J13" s="298">
        <f>Summary!P55</f>
        <v>7</v>
      </c>
      <c r="K13" s="96">
        <f>Summary!P30</f>
        <v>3</v>
      </c>
      <c r="L13" s="6">
        <f>Summary!P10</f>
        <v>6</v>
      </c>
      <c r="M13" s="310">
        <f t="shared" si="0"/>
        <v>53</v>
      </c>
      <c r="N13" s="311">
        <f t="shared" si="1"/>
        <v>8</v>
      </c>
      <c r="O13" s="98">
        <v>0</v>
      </c>
      <c r="P13" s="105"/>
      <c r="Q13" s="106"/>
    </row>
    <row r="14" spans="1:17" ht="24" customHeight="1">
      <c r="A14" s="32">
        <v>11</v>
      </c>
      <c r="B14" s="315" t="s">
        <v>237</v>
      </c>
      <c r="C14" s="6">
        <f>Summary!P143</f>
        <v>7</v>
      </c>
      <c r="D14" s="6">
        <f>Summary!P123</f>
        <v>9</v>
      </c>
      <c r="E14" s="6"/>
      <c r="F14" s="6">
        <f>Summary!P100</f>
        <v>8</v>
      </c>
      <c r="G14" s="6">
        <f>Summary!P79</f>
        <v>14</v>
      </c>
      <c r="H14" s="6"/>
      <c r="I14" s="6"/>
      <c r="J14" s="6">
        <f>Summary!P59</f>
        <v>14</v>
      </c>
      <c r="K14" s="96">
        <f>Summary!P38</f>
        <v>14</v>
      </c>
      <c r="L14" s="6">
        <f>Summary!P15</f>
        <v>14</v>
      </c>
      <c r="M14" s="310">
        <f t="shared" si="0"/>
        <v>66</v>
      </c>
      <c r="N14" s="311">
        <f t="shared" si="1"/>
        <v>10</v>
      </c>
      <c r="O14" s="257"/>
      <c r="P14" s="105"/>
      <c r="Q14" s="106"/>
    </row>
    <row r="15" spans="2:248" s="60" customFormat="1" ht="24" customHeight="1">
      <c r="B15" s="316" t="s">
        <v>152</v>
      </c>
      <c r="C15" s="59">
        <f>Summary!P148</f>
        <v>12</v>
      </c>
      <c r="D15" s="59">
        <f>Summary!P124</f>
        <v>10</v>
      </c>
      <c r="E15" s="59"/>
      <c r="F15" s="59">
        <f>Summary!P103</f>
        <v>14</v>
      </c>
      <c r="G15" s="59">
        <f>Summary!P80</f>
        <v>14</v>
      </c>
      <c r="H15" s="6"/>
      <c r="I15" s="6"/>
      <c r="J15" s="59">
        <f>Summary!P56</f>
        <v>8</v>
      </c>
      <c r="K15" s="96">
        <f>Summary!P37</f>
        <v>14</v>
      </c>
      <c r="L15" s="6">
        <v>14</v>
      </c>
      <c r="M15" s="310">
        <f t="shared" si="0"/>
        <v>72</v>
      </c>
      <c r="N15" s="311">
        <f t="shared" si="1"/>
        <v>11</v>
      </c>
      <c r="O15" s="98"/>
      <c r="P15" s="107"/>
      <c r="Q15" s="108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</row>
    <row r="16" spans="1:248" s="60" customFormat="1" ht="24" customHeight="1">
      <c r="A16" s="60">
        <v>10</v>
      </c>
      <c r="B16" s="317" t="s">
        <v>120</v>
      </c>
      <c r="C16" s="6">
        <f>Summary!P145</f>
        <v>9</v>
      </c>
      <c r="D16" s="6">
        <f>Summary!P122</f>
        <v>8</v>
      </c>
      <c r="E16" s="6"/>
      <c r="F16" s="6">
        <f>Summary!P102</f>
        <v>14</v>
      </c>
      <c r="G16" s="6">
        <v>14</v>
      </c>
      <c r="H16" s="6"/>
      <c r="I16" s="298"/>
      <c r="J16" s="6">
        <v>14</v>
      </c>
      <c r="K16" s="96">
        <v>14</v>
      </c>
      <c r="L16" s="6">
        <v>14</v>
      </c>
      <c r="M16" s="310">
        <f t="shared" si="0"/>
        <v>73</v>
      </c>
      <c r="N16" s="311">
        <f t="shared" si="1"/>
        <v>12</v>
      </c>
      <c r="O16" s="130">
        <v>0</v>
      </c>
      <c r="P16" s="107"/>
      <c r="Q16" s="108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</row>
    <row r="17" spans="1:17" ht="24" customHeight="1" thickBot="1">
      <c r="A17" s="32">
        <v>4</v>
      </c>
      <c r="B17" s="318" t="s">
        <v>153</v>
      </c>
      <c r="C17" s="6">
        <f>Summary!P147</f>
        <v>11</v>
      </c>
      <c r="D17" s="6">
        <f>Summary!P125</f>
        <v>11</v>
      </c>
      <c r="E17" s="6"/>
      <c r="F17" s="6">
        <f>Summary!P104</f>
        <v>14</v>
      </c>
      <c r="G17" s="6">
        <f>Summary!P81</f>
        <v>14</v>
      </c>
      <c r="H17" s="306"/>
      <c r="I17" s="306"/>
      <c r="J17" s="6">
        <f>Summary!P60</f>
        <v>14</v>
      </c>
      <c r="K17" s="273">
        <f>Summary!P39</f>
        <v>14</v>
      </c>
      <c r="L17" s="6">
        <v>14</v>
      </c>
      <c r="M17" s="310">
        <f t="shared" si="0"/>
        <v>78</v>
      </c>
      <c r="N17" s="311">
        <f t="shared" si="1"/>
        <v>13</v>
      </c>
      <c r="O17" s="256">
        <v>0</v>
      </c>
      <c r="P17" s="109"/>
      <c r="Q17" s="110"/>
    </row>
    <row r="18" spans="2:12" ht="20.25" customHeight="1">
      <c r="B18" s="42"/>
      <c r="C18" s="333" t="s">
        <v>327</v>
      </c>
      <c r="D18" s="333"/>
      <c r="E18" s="333"/>
      <c r="F18" s="333"/>
      <c r="G18" s="333"/>
      <c r="H18" s="333"/>
      <c r="I18" s="333"/>
      <c r="J18" s="333"/>
      <c r="K18" s="333"/>
      <c r="L18" s="333"/>
    </row>
  </sheetData>
  <sheetProtection/>
  <mergeCells count="9">
    <mergeCell ref="C18:L18"/>
    <mergeCell ref="P2:P4"/>
    <mergeCell ref="Q2:Q4"/>
    <mergeCell ref="B1:N1"/>
    <mergeCell ref="B2:B4"/>
    <mergeCell ref="C2:L2"/>
    <mergeCell ref="N2:N4"/>
    <mergeCell ref="M2:M4"/>
    <mergeCell ref="O2:O4"/>
  </mergeCells>
  <conditionalFormatting sqref="K5 J5:J17 H9:H14 H5:H7 C5:C17 D5:D16 E5:G17 I5:I6 L5:L17">
    <cfRule type="cellIs" priority="5" dxfId="1" operator="equal" stopIfTrue="1">
      <formula>1</formula>
    </cfRule>
    <cfRule type="cellIs" priority="6" dxfId="41" operator="equal" stopIfTrue="1">
      <formula>#REF!</formula>
    </cfRule>
  </conditionalFormatting>
  <conditionalFormatting sqref="K9">
    <cfRule type="cellIs" priority="1" dxfId="1" operator="equal" stopIfTrue="1">
      <formula>1</formula>
    </cfRule>
    <cfRule type="cellIs" priority="2" dxfId="41" operator="equal" stopIfTrue="1">
      <formula>#REF!</formula>
    </cfRule>
  </conditionalFormatting>
  <printOptions horizontalCentered="1" verticalCentered="1"/>
  <pageMargins left="0.354330708661417" right="0.49" top="0.71" bottom="0.39" header="0.25" footer="0.2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">
      <selection activeCell="O11" sqref="O11"/>
    </sheetView>
  </sheetViews>
  <sheetFormatPr defaultColWidth="11.57421875" defaultRowHeight="12.75"/>
  <cols>
    <col min="1" max="1" width="20.7109375" style="5" customWidth="1"/>
    <col min="2" max="2" width="1.7109375" style="5" customWidth="1"/>
    <col min="3" max="4" width="9.7109375" style="5" customWidth="1"/>
    <col min="5" max="5" width="1.7109375" style="5" customWidth="1"/>
    <col min="6" max="7" width="9.7109375" style="5" customWidth="1"/>
    <col min="8" max="8" width="1.7109375" style="5" customWidth="1"/>
    <col min="9" max="10" width="9.7109375" style="5" customWidth="1"/>
    <col min="11" max="11" width="1.7109375" style="5" customWidth="1"/>
    <col min="12" max="12" width="10.7109375" style="5" customWidth="1"/>
    <col min="13" max="13" width="1.7109375" style="5" customWidth="1"/>
    <col min="14" max="14" width="10.7109375" style="5" customWidth="1"/>
    <col min="15" max="15" width="1.7109375" style="5" customWidth="1"/>
    <col min="16" max="16" width="10.421875" style="5" customWidth="1"/>
    <col min="17" max="16384" width="11.421875" style="5" customWidth="1"/>
  </cols>
  <sheetData>
    <row r="1" spans="1:16" ht="15.75" customHeight="1">
      <c r="A1" s="357" t="s">
        <v>32</v>
      </c>
      <c r="B1" s="357"/>
      <c r="C1" s="357"/>
      <c r="D1" s="358" t="s">
        <v>33</v>
      </c>
      <c r="E1" s="359"/>
      <c r="F1" s="360"/>
      <c r="G1" s="361" t="s">
        <v>236</v>
      </c>
      <c r="H1" s="13"/>
      <c r="I1" s="363" t="s">
        <v>6</v>
      </c>
      <c r="J1" s="364"/>
      <c r="K1" s="364"/>
      <c r="L1" s="364"/>
      <c r="M1" s="364"/>
      <c r="N1" s="364"/>
      <c r="O1" s="364"/>
      <c r="P1" s="365"/>
    </row>
    <row r="2" spans="1:16" ht="15.75" customHeight="1">
      <c r="A2" s="369" t="s">
        <v>334</v>
      </c>
      <c r="B2" s="369"/>
      <c r="C2" s="369"/>
      <c r="D2" s="370" t="s">
        <v>294</v>
      </c>
      <c r="E2" s="371"/>
      <c r="F2" s="372"/>
      <c r="G2" s="362"/>
      <c r="H2" s="84"/>
      <c r="I2" s="366"/>
      <c r="J2" s="367"/>
      <c r="K2" s="367"/>
      <c r="L2" s="367"/>
      <c r="M2" s="367"/>
      <c r="N2" s="367"/>
      <c r="O2" s="367"/>
      <c r="P2" s="368"/>
    </row>
    <row r="3" spans="1:16" ht="15.75">
      <c r="A3" s="16"/>
      <c r="B3" s="17"/>
      <c r="C3" s="17"/>
      <c r="D3" s="17"/>
      <c r="E3" s="17"/>
      <c r="F3" s="17"/>
      <c r="G3" s="17"/>
      <c r="H3" s="17"/>
      <c r="I3" s="17"/>
      <c r="J3" s="17"/>
      <c r="K3" s="18"/>
      <c r="L3" s="17"/>
      <c r="M3" s="17"/>
      <c r="N3" s="17"/>
      <c r="O3" s="17"/>
      <c r="P3" s="19"/>
    </row>
    <row r="4" spans="1:16" ht="47.25">
      <c r="A4" s="28" t="s">
        <v>229</v>
      </c>
      <c r="B4" s="43"/>
      <c r="C4" s="44">
        <v>1</v>
      </c>
      <c r="D4" s="44">
        <v>2</v>
      </c>
      <c r="E4" s="43"/>
      <c r="F4" s="44">
        <v>3</v>
      </c>
      <c r="G4" s="45">
        <v>4</v>
      </c>
      <c r="H4" s="43"/>
      <c r="I4" s="44">
        <v>5</v>
      </c>
      <c r="J4" s="45">
        <v>6</v>
      </c>
      <c r="K4" s="43"/>
      <c r="L4" s="44" t="s">
        <v>34</v>
      </c>
      <c r="M4" s="43"/>
      <c r="N4" s="44" t="s">
        <v>235</v>
      </c>
      <c r="O4" s="43"/>
      <c r="P4" s="44" t="s">
        <v>35</v>
      </c>
    </row>
    <row r="5" spans="1:16" ht="15">
      <c r="A5" s="111" t="s">
        <v>185</v>
      </c>
      <c r="B5" s="47"/>
      <c r="C5" s="281">
        <v>2</v>
      </c>
      <c r="D5" s="281">
        <v>3</v>
      </c>
      <c r="E5" s="47"/>
      <c r="F5" s="273">
        <v>3</v>
      </c>
      <c r="G5" s="273">
        <v>3</v>
      </c>
      <c r="H5" s="275"/>
      <c r="I5" s="273">
        <v>1</v>
      </c>
      <c r="J5" s="273">
        <v>1</v>
      </c>
      <c r="K5" s="46"/>
      <c r="L5" s="7"/>
      <c r="M5" s="46"/>
      <c r="N5" s="37">
        <f aca="true" t="shared" si="0" ref="N5:N16">SUM(C5:L5)+MIN(C5:J5)/100</f>
        <v>13.01</v>
      </c>
      <c r="O5" s="46"/>
      <c r="P5" s="6">
        <f aca="true" t="shared" si="1" ref="P5:P13">RANK(N5,$N$5:$N$16,1)</f>
        <v>1</v>
      </c>
    </row>
    <row r="6" spans="1:16" ht="15">
      <c r="A6" s="264" t="s">
        <v>151</v>
      </c>
      <c r="B6" s="47"/>
      <c r="C6" s="281">
        <v>5</v>
      </c>
      <c r="D6" s="281">
        <v>4</v>
      </c>
      <c r="E6" s="47"/>
      <c r="F6" s="281">
        <v>1</v>
      </c>
      <c r="G6" s="274">
        <v>1</v>
      </c>
      <c r="H6" s="275"/>
      <c r="I6" s="274">
        <v>2</v>
      </c>
      <c r="J6" s="274">
        <v>2</v>
      </c>
      <c r="K6" s="46"/>
      <c r="L6" s="7"/>
      <c r="M6" s="46"/>
      <c r="N6" s="37">
        <f t="shared" si="0"/>
        <v>15.01</v>
      </c>
      <c r="O6" s="46"/>
      <c r="P6" s="6">
        <f t="shared" si="1"/>
        <v>2</v>
      </c>
    </row>
    <row r="7" spans="1:16" ht="15">
      <c r="A7" s="265" t="s">
        <v>31</v>
      </c>
      <c r="B7" s="47"/>
      <c r="C7" s="281">
        <v>7</v>
      </c>
      <c r="D7" s="281">
        <v>1</v>
      </c>
      <c r="E7" s="47"/>
      <c r="F7" s="281">
        <v>5</v>
      </c>
      <c r="G7" s="273">
        <v>4</v>
      </c>
      <c r="H7" s="275"/>
      <c r="I7" s="327">
        <v>7</v>
      </c>
      <c r="J7" s="327">
        <v>4</v>
      </c>
      <c r="K7" s="47"/>
      <c r="L7" s="7"/>
      <c r="M7" s="47"/>
      <c r="N7" s="37">
        <f t="shared" si="0"/>
        <v>28.01</v>
      </c>
      <c r="O7" s="47"/>
      <c r="P7" s="6">
        <f t="shared" si="1"/>
        <v>3</v>
      </c>
    </row>
    <row r="8" spans="1:16" ht="15">
      <c r="A8" s="119" t="s">
        <v>124</v>
      </c>
      <c r="B8" s="47"/>
      <c r="C8" s="281">
        <v>1</v>
      </c>
      <c r="D8" s="281">
        <v>2</v>
      </c>
      <c r="E8" s="47"/>
      <c r="F8" s="281">
        <v>2</v>
      </c>
      <c r="G8" s="274">
        <v>2</v>
      </c>
      <c r="H8" s="275"/>
      <c r="I8" s="328">
        <v>10</v>
      </c>
      <c r="J8" s="328">
        <v>10</v>
      </c>
      <c r="K8" s="47"/>
      <c r="L8" s="7">
        <v>5</v>
      </c>
      <c r="M8" s="47"/>
      <c r="N8" s="37">
        <f t="shared" si="0"/>
        <v>32.01</v>
      </c>
      <c r="O8" s="47"/>
      <c r="P8" s="6">
        <f t="shared" si="1"/>
        <v>4</v>
      </c>
    </row>
    <row r="9" spans="1:16" ht="15">
      <c r="A9" s="112" t="s">
        <v>234</v>
      </c>
      <c r="B9" s="47"/>
      <c r="C9" s="281">
        <v>3</v>
      </c>
      <c r="D9" s="281">
        <v>5</v>
      </c>
      <c r="E9" s="47"/>
      <c r="F9" s="281">
        <v>6</v>
      </c>
      <c r="G9" s="273">
        <v>8</v>
      </c>
      <c r="H9" s="275"/>
      <c r="I9" s="273">
        <v>5</v>
      </c>
      <c r="J9" s="273">
        <v>7</v>
      </c>
      <c r="K9" s="47"/>
      <c r="L9" s="7"/>
      <c r="M9" s="47"/>
      <c r="N9" s="37">
        <f t="shared" si="0"/>
        <v>34.03</v>
      </c>
      <c r="O9" s="47"/>
      <c r="P9" s="6">
        <f t="shared" si="1"/>
        <v>5</v>
      </c>
    </row>
    <row r="10" spans="1:16" ht="15">
      <c r="A10" s="118" t="s">
        <v>123</v>
      </c>
      <c r="B10" s="47"/>
      <c r="C10" s="281">
        <v>4</v>
      </c>
      <c r="D10" s="281">
        <v>6</v>
      </c>
      <c r="E10" s="47"/>
      <c r="F10" s="281">
        <v>7</v>
      </c>
      <c r="G10" s="281">
        <v>6</v>
      </c>
      <c r="H10" s="275"/>
      <c r="I10" s="281">
        <v>3</v>
      </c>
      <c r="J10" s="281">
        <v>5</v>
      </c>
      <c r="K10" s="47"/>
      <c r="L10" s="8">
        <v>10</v>
      </c>
      <c r="M10" s="47"/>
      <c r="N10" s="37">
        <f t="shared" si="0"/>
        <v>41.03</v>
      </c>
      <c r="O10" s="47"/>
      <c r="P10" s="6">
        <f t="shared" si="1"/>
        <v>6</v>
      </c>
    </row>
    <row r="11" spans="1:16" ht="15">
      <c r="A11" s="114" t="s">
        <v>188</v>
      </c>
      <c r="B11" s="47"/>
      <c r="C11" s="281">
        <v>6</v>
      </c>
      <c r="D11" s="281">
        <v>8</v>
      </c>
      <c r="E11" s="47"/>
      <c r="F11" s="281">
        <v>8</v>
      </c>
      <c r="G11" s="274">
        <v>9</v>
      </c>
      <c r="H11" s="275"/>
      <c r="I11" s="281">
        <v>6</v>
      </c>
      <c r="J11" s="281">
        <v>6</v>
      </c>
      <c r="K11" s="47"/>
      <c r="L11" s="8"/>
      <c r="M11" s="47"/>
      <c r="N11" s="37">
        <f t="shared" si="0"/>
        <v>43.06</v>
      </c>
      <c r="O11" s="47"/>
      <c r="P11" s="6">
        <f t="shared" si="1"/>
        <v>7</v>
      </c>
    </row>
    <row r="12" spans="1:16" ht="15">
      <c r="A12" s="117" t="s">
        <v>129</v>
      </c>
      <c r="B12" s="47"/>
      <c r="C12" s="281">
        <v>8</v>
      </c>
      <c r="D12" s="281">
        <v>7</v>
      </c>
      <c r="E12" s="47"/>
      <c r="F12" s="281">
        <v>9</v>
      </c>
      <c r="G12" s="281">
        <v>7</v>
      </c>
      <c r="H12" s="275"/>
      <c r="I12" s="281">
        <v>4</v>
      </c>
      <c r="J12" s="281">
        <v>3</v>
      </c>
      <c r="K12" s="47"/>
      <c r="L12" s="8">
        <f>4+4+1</f>
        <v>9</v>
      </c>
      <c r="M12" s="47"/>
      <c r="N12" s="37">
        <f t="shared" si="0"/>
        <v>47.03</v>
      </c>
      <c r="O12" s="47"/>
      <c r="P12" s="6">
        <f t="shared" si="1"/>
        <v>8</v>
      </c>
    </row>
    <row r="13" spans="1:16" ht="15">
      <c r="A13" s="113" t="s">
        <v>213</v>
      </c>
      <c r="B13" s="47"/>
      <c r="C13" s="281">
        <v>9</v>
      </c>
      <c r="D13" s="281">
        <v>9</v>
      </c>
      <c r="E13" s="47"/>
      <c r="F13" s="281">
        <v>4</v>
      </c>
      <c r="G13" s="281">
        <v>5</v>
      </c>
      <c r="H13" s="275"/>
      <c r="I13" s="78">
        <v>10</v>
      </c>
      <c r="J13" s="78">
        <v>10</v>
      </c>
      <c r="K13" s="47"/>
      <c r="L13" s="8">
        <v>1</v>
      </c>
      <c r="M13" s="47"/>
      <c r="N13" s="37">
        <f t="shared" si="0"/>
        <v>48.04</v>
      </c>
      <c r="O13" s="47"/>
      <c r="P13" s="6">
        <f t="shared" si="1"/>
        <v>9</v>
      </c>
    </row>
    <row r="14" spans="1:16" ht="15">
      <c r="A14" s="129" t="s">
        <v>149</v>
      </c>
      <c r="B14" s="47"/>
      <c r="C14" s="325">
        <v>14</v>
      </c>
      <c r="D14" s="325">
        <v>14</v>
      </c>
      <c r="E14" s="47"/>
      <c r="F14" s="325">
        <v>14</v>
      </c>
      <c r="G14" s="325">
        <v>14</v>
      </c>
      <c r="H14" s="275"/>
      <c r="I14" s="325">
        <v>14</v>
      </c>
      <c r="J14" s="325">
        <v>14</v>
      </c>
      <c r="K14" s="47"/>
      <c r="L14" s="8"/>
      <c r="M14" s="47"/>
      <c r="N14" s="37">
        <f t="shared" si="0"/>
        <v>84.14</v>
      </c>
      <c r="O14" s="47"/>
      <c r="P14" s="6">
        <v>14</v>
      </c>
    </row>
    <row r="15" spans="1:16" ht="15">
      <c r="A15" s="120" t="s">
        <v>237</v>
      </c>
      <c r="B15" s="47"/>
      <c r="C15" s="325">
        <v>14</v>
      </c>
      <c r="D15" s="325">
        <v>14</v>
      </c>
      <c r="E15" s="47"/>
      <c r="F15" s="325">
        <v>14</v>
      </c>
      <c r="G15" s="325">
        <v>14</v>
      </c>
      <c r="H15" s="275"/>
      <c r="I15" s="325">
        <v>14</v>
      </c>
      <c r="J15" s="325">
        <v>14</v>
      </c>
      <c r="K15" s="47"/>
      <c r="L15" s="8"/>
      <c r="M15" s="47"/>
      <c r="N15" s="37">
        <f t="shared" si="0"/>
        <v>84.14</v>
      </c>
      <c r="O15" s="47"/>
      <c r="P15" s="6">
        <v>14</v>
      </c>
    </row>
    <row r="16" spans="1:16" ht="15">
      <c r="A16" s="121" t="s">
        <v>150</v>
      </c>
      <c r="B16" s="47"/>
      <c r="C16" s="325">
        <v>14</v>
      </c>
      <c r="D16" s="325">
        <v>14</v>
      </c>
      <c r="E16" s="47"/>
      <c r="F16" s="326">
        <v>14</v>
      </c>
      <c r="G16" s="326">
        <v>14</v>
      </c>
      <c r="H16" s="276"/>
      <c r="I16" s="326">
        <v>14</v>
      </c>
      <c r="J16" s="326">
        <v>14</v>
      </c>
      <c r="K16" s="47"/>
      <c r="L16" s="8"/>
      <c r="M16" s="47"/>
      <c r="N16" s="37">
        <f t="shared" si="0"/>
        <v>84.14</v>
      </c>
      <c r="O16" s="47"/>
      <c r="P16" s="6">
        <v>14</v>
      </c>
    </row>
    <row r="17" spans="1:16" ht="19.5">
      <c r="A17" s="80"/>
      <c r="B17" s="47"/>
      <c r="C17" s="123"/>
      <c r="D17" s="123"/>
      <c r="E17" s="47"/>
      <c r="F17" s="6"/>
      <c r="G17" s="6"/>
      <c r="H17" s="47"/>
      <c r="I17" s="6"/>
      <c r="J17" s="6"/>
      <c r="K17" s="47"/>
      <c r="L17" s="6"/>
      <c r="M17" s="47"/>
      <c r="N17" s="6"/>
      <c r="O17" s="47"/>
      <c r="P17" s="6"/>
    </row>
    <row r="18" spans="1:16" ht="15">
      <c r="A18" s="9" t="s">
        <v>134</v>
      </c>
      <c r="B18" s="12"/>
      <c r="D18" s="73"/>
      <c r="E18" s="73"/>
      <c r="F18" s="73"/>
      <c r="G18" s="73"/>
      <c r="H18" s="73"/>
      <c r="I18" s="73"/>
      <c r="J18" s="73"/>
      <c r="K18" s="81"/>
      <c r="L18" s="73"/>
      <c r="M18" s="81"/>
      <c r="N18" s="73"/>
      <c r="O18" s="81"/>
      <c r="P18" s="73"/>
    </row>
    <row r="19" spans="3:14" ht="15">
      <c r="C19" s="74" t="s">
        <v>46</v>
      </c>
      <c r="D19" s="75" t="s">
        <v>37</v>
      </c>
      <c r="F19" s="76" t="s">
        <v>38</v>
      </c>
      <c r="G19" s="77" t="s">
        <v>39</v>
      </c>
      <c r="I19" s="78" t="s">
        <v>36</v>
      </c>
      <c r="J19" s="79" t="s">
        <v>47</v>
      </c>
      <c r="M19" s="10"/>
      <c r="N19" s="10"/>
    </row>
    <row r="20" spans="3:14" ht="25.5">
      <c r="C20" s="6" t="s">
        <v>48</v>
      </c>
      <c r="D20" s="6">
        <v>15</v>
      </c>
      <c r="E20" s="10"/>
      <c r="F20" s="6" t="s">
        <v>48</v>
      </c>
      <c r="G20" s="6">
        <v>14</v>
      </c>
      <c r="H20" s="10"/>
      <c r="I20" s="6" t="s">
        <v>48</v>
      </c>
      <c r="J20" s="6" t="s">
        <v>48</v>
      </c>
      <c r="L20" s="11"/>
      <c r="M20" s="10"/>
      <c r="N20" s="10"/>
    </row>
    <row r="21" ht="15"/>
    <row r="22" ht="15"/>
    <row r="23" ht="15"/>
    <row r="24" spans="1:16" ht="15.75">
      <c r="A24" s="357" t="s">
        <v>32</v>
      </c>
      <c r="B24" s="357"/>
      <c r="C24" s="357"/>
      <c r="D24" s="358" t="s">
        <v>33</v>
      </c>
      <c r="E24" s="359"/>
      <c r="F24" s="360"/>
      <c r="G24" s="361" t="s">
        <v>236</v>
      </c>
      <c r="H24" s="13"/>
      <c r="I24" s="363" t="s">
        <v>335</v>
      </c>
      <c r="J24" s="364"/>
      <c r="K24" s="364"/>
      <c r="L24" s="364"/>
      <c r="M24" s="364"/>
      <c r="N24" s="364"/>
      <c r="O24" s="364"/>
      <c r="P24" s="365"/>
    </row>
    <row r="25" spans="1:16" ht="15.75">
      <c r="A25" s="369" t="s">
        <v>322</v>
      </c>
      <c r="B25" s="369"/>
      <c r="C25" s="369"/>
      <c r="D25" s="370" t="s">
        <v>293</v>
      </c>
      <c r="E25" s="371"/>
      <c r="F25" s="372"/>
      <c r="G25" s="362"/>
      <c r="H25" s="84"/>
      <c r="I25" s="366"/>
      <c r="J25" s="367"/>
      <c r="K25" s="367"/>
      <c r="L25" s="367"/>
      <c r="M25" s="367"/>
      <c r="N25" s="367"/>
      <c r="O25" s="367"/>
      <c r="P25" s="368"/>
    </row>
    <row r="26" spans="1:16" ht="15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9"/>
    </row>
    <row r="27" spans="1:16" ht="47.25">
      <c r="A27" s="28" t="s">
        <v>229</v>
      </c>
      <c r="B27" s="43"/>
      <c r="C27" s="44">
        <v>1</v>
      </c>
      <c r="D27" s="44">
        <v>2</v>
      </c>
      <c r="E27" s="43"/>
      <c r="F27" s="44">
        <v>3</v>
      </c>
      <c r="G27" s="45">
        <v>4</v>
      </c>
      <c r="H27" s="43"/>
      <c r="I27" s="44">
        <v>5</v>
      </c>
      <c r="J27" s="45">
        <v>6</v>
      </c>
      <c r="K27" s="43"/>
      <c r="L27" s="44" t="s">
        <v>34</v>
      </c>
      <c r="M27" s="43"/>
      <c r="N27" s="44" t="s">
        <v>235</v>
      </c>
      <c r="O27" s="43"/>
      <c r="P27" s="44" t="s">
        <v>35</v>
      </c>
    </row>
    <row r="28" spans="1:16" ht="15">
      <c r="A28" s="280" t="s">
        <v>124</v>
      </c>
      <c r="B28" s="47"/>
      <c r="C28" s="281">
        <v>1</v>
      </c>
      <c r="D28" s="281">
        <v>1</v>
      </c>
      <c r="E28" s="47"/>
      <c r="F28" s="281">
        <v>1</v>
      </c>
      <c r="G28" s="274">
        <v>1</v>
      </c>
      <c r="H28" s="275"/>
      <c r="I28" s="273"/>
      <c r="J28" s="273"/>
      <c r="K28" s="46"/>
      <c r="L28" s="7">
        <v>5</v>
      </c>
      <c r="M28" s="46"/>
      <c r="N28" s="37">
        <f aca="true" t="shared" si="2" ref="N28:N39">SUM(C28:L28)+MIN(C28:J28)/100</f>
        <v>9.01</v>
      </c>
      <c r="O28" s="46"/>
      <c r="P28" s="6">
        <f aca="true" t="shared" si="3" ref="P28:P35">RANK(N28,$N$28:$N$39,1)</f>
        <v>1</v>
      </c>
    </row>
    <row r="29" spans="1:16" ht="15">
      <c r="A29" s="111" t="s">
        <v>185</v>
      </c>
      <c r="B29" s="47"/>
      <c r="C29" s="273">
        <v>2</v>
      </c>
      <c r="D29" s="273">
        <v>3</v>
      </c>
      <c r="E29" s="47"/>
      <c r="F29" s="273">
        <v>3</v>
      </c>
      <c r="G29" s="273">
        <v>3</v>
      </c>
      <c r="H29" s="275"/>
      <c r="I29" s="273"/>
      <c r="J29" s="273"/>
      <c r="K29" s="46"/>
      <c r="L29" s="7"/>
      <c r="M29" s="46"/>
      <c r="N29" s="37">
        <f t="shared" si="2"/>
        <v>11.02</v>
      </c>
      <c r="O29" s="46"/>
      <c r="P29" s="6">
        <f t="shared" si="3"/>
        <v>2</v>
      </c>
    </row>
    <row r="30" spans="1:16" ht="15">
      <c r="A30" s="118" t="s">
        <v>123</v>
      </c>
      <c r="B30" s="47"/>
      <c r="C30" s="281">
        <v>3</v>
      </c>
      <c r="D30" s="282">
        <v>2</v>
      </c>
      <c r="E30" s="47"/>
      <c r="F30" s="281">
        <v>2</v>
      </c>
      <c r="G30" s="281">
        <v>2</v>
      </c>
      <c r="H30" s="275"/>
      <c r="I30" s="281"/>
      <c r="J30" s="281"/>
      <c r="K30" s="47"/>
      <c r="L30" s="7">
        <v>5</v>
      </c>
      <c r="M30" s="47"/>
      <c r="N30" s="37">
        <f t="shared" si="2"/>
        <v>14.02</v>
      </c>
      <c r="O30" s="47"/>
      <c r="P30" s="6">
        <f t="shared" si="3"/>
        <v>3</v>
      </c>
    </row>
    <row r="31" spans="1:16" ht="15">
      <c r="A31" s="112" t="s">
        <v>234</v>
      </c>
      <c r="B31" s="47"/>
      <c r="C31" s="273">
        <v>6</v>
      </c>
      <c r="D31" s="123">
        <v>5</v>
      </c>
      <c r="E31" s="47"/>
      <c r="F31" s="281">
        <v>4</v>
      </c>
      <c r="G31" s="273">
        <v>5</v>
      </c>
      <c r="H31" s="275"/>
      <c r="I31" s="273"/>
      <c r="J31" s="273"/>
      <c r="K31" s="47"/>
      <c r="L31" s="7"/>
      <c r="M31" s="47"/>
      <c r="N31" s="37">
        <f t="shared" si="2"/>
        <v>20.04</v>
      </c>
      <c r="O31" s="47"/>
      <c r="P31" s="6">
        <f t="shared" si="3"/>
        <v>4</v>
      </c>
    </row>
    <row r="32" spans="1:16" ht="15">
      <c r="A32" s="265" t="s">
        <v>31</v>
      </c>
      <c r="B32" s="47"/>
      <c r="C32" s="273">
        <v>5</v>
      </c>
      <c r="D32" s="251">
        <v>7</v>
      </c>
      <c r="E32" s="47"/>
      <c r="F32" s="281">
        <v>5</v>
      </c>
      <c r="G32" s="273">
        <v>6</v>
      </c>
      <c r="H32" s="275"/>
      <c r="I32" s="273"/>
      <c r="J32" s="273"/>
      <c r="K32" s="47"/>
      <c r="L32" s="7"/>
      <c r="M32" s="47"/>
      <c r="N32" s="37">
        <f t="shared" si="2"/>
        <v>23.05</v>
      </c>
      <c r="O32" s="47"/>
      <c r="P32" s="6">
        <f t="shared" si="3"/>
        <v>5</v>
      </c>
    </row>
    <row r="33" spans="1:16" ht="15">
      <c r="A33" s="114" t="s">
        <v>188</v>
      </c>
      <c r="B33" s="47"/>
      <c r="C33" s="281">
        <v>4</v>
      </c>
      <c r="D33" s="282">
        <v>4</v>
      </c>
      <c r="E33" s="47"/>
      <c r="F33" s="281">
        <v>7</v>
      </c>
      <c r="G33" s="274">
        <v>7</v>
      </c>
      <c r="H33" s="275"/>
      <c r="I33" s="281"/>
      <c r="J33" s="281"/>
      <c r="K33" s="47"/>
      <c r="L33" s="8">
        <v>5</v>
      </c>
      <c r="M33" s="47"/>
      <c r="N33" s="37">
        <f t="shared" si="2"/>
        <v>27.04</v>
      </c>
      <c r="O33" s="47"/>
      <c r="P33" s="6">
        <f t="shared" si="3"/>
        <v>6</v>
      </c>
    </row>
    <row r="34" spans="1:16" ht="15">
      <c r="A34" s="116" t="s">
        <v>151</v>
      </c>
      <c r="B34" s="47"/>
      <c r="C34" s="274">
        <v>9</v>
      </c>
      <c r="D34" s="297">
        <v>10</v>
      </c>
      <c r="E34" s="47"/>
      <c r="F34" s="281">
        <v>8</v>
      </c>
      <c r="G34" s="274">
        <v>4</v>
      </c>
      <c r="H34" s="275"/>
      <c r="I34" s="274"/>
      <c r="J34" s="274"/>
      <c r="K34" s="47"/>
      <c r="L34" s="8"/>
      <c r="M34" s="47"/>
      <c r="N34" s="37">
        <f t="shared" si="2"/>
        <v>31.04</v>
      </c>
      <c r="O34" s="47"/>
      <c r="P34" s="6">
        <f t="shared" si="3"/>
        <v>7</v>
      </c>
    </row>
    <row r="35" spans="1:16" ht="15">
      <c r="A35" s="117" t="s">
        <v>129</v>
      </c>
      <c r="B35" s="47"/>
      <c r="C35" s="281">
        <v>7</v>
      </c>
      <c r="D35" s="282">
        <v>6</v>
      </c>
      <c r="E35" s="47"/>
      <c r="F35" s="281">
        <v>9</v>
      </c>
      <c r="G35" s="281">
        <v>9</v>
      </c>
      <c r="H35" s="275"/>
      <c r="I35" s="281"/>
      <c r="J35" s="281"/>
      <c r="K35" s="47"/>
      <c r="L35" s="8"/>
      <c r="M35" s="47"/>
      <c r="N35" s="37">
        <f t="shared" si="2"/>
        <v>31.06</v>
      </c>
      <c r="O35" s="47"/>
      <c r="P35" s="6">
        <f t="shared" si="3"/>
        <v>8</v>
      </c>
    </row>
    <row r="36" spans="1:16" ht="15">
      <c r="A36" s="113" t="s">
        <v>213</v>
      </c>
      <c r="B36" s="47"/>
      <c r="C36" s="281">
        <v>8</v>
      </c>
      <c r="D36" s="282">
        <v>8</v>
      </c>
      <c r="E36" s="47"/>
      <c r="F36" s="281">
        <v>6</v>
      </c>
      <c r="G36" s="281">
        <v>8</v>
      </c>
      <c r="H36" s="275"/>
      <c r="I36" s="281"/>
      <c r="J36" s="281"/>
      <c r="K36" s="47"/>
      <c r="L36" s="8">
        <v>1</v>
      </c>
      <c r="M36" s="47"/>
      <c r="N36" s="37">
        <f t="shared" si="2"/>
        <v>31.06</v>
      </c>
      <c r="O36" s="47"/>
      <c r="P36" s="6">
        <v>9</v>
      </c>
    </row>
    <row r="37" spans="1:16" ht="15">
      <c r="A37" s="129" t="s">
        <v>149</v>
      </c>
      <c r="B37" s="47"/>
      <c r="C37" s="281">
        <v>14</v>
      </c>
      <c r="D37" s="282">
        <v>14</v>
      </c>
      <c r="E37" s="47"/>
      <c r="F37" s="281">
        <v>14</v>
      </c>
      <c r="G37" s="281">
        <v>14</v>
      </c>
      <c r="H37" s="275"/>
      <c r="I37" s="281"/>
      <c r="J37" s="281"/>
      <c r="K37" s="47"/>
      <c r="L37" s="8"/>
      <c r="M37" s="47"/>
      <c r="N37" s="37">
        <f t="shared" si="2"/>
        <v>56.14</v>
      </c>
      <c r="O37" s="47"/>
      <c r="P37" s="6">
        <v>14</v>
      </c>
    </row>
    <row r="38" spans="1:16" ht="15">
      <c r="A38" s="120" t="s">
        <v>237</v>
      </c>
      <c r="B38" s="47"/>
      <c r="C38" s="281">
        <v>14</v>
      </c>
      <c r="D38" s="282">
        <v>14</v>
      </c>
      <c r="E38" s="47"/>
      <c r="F38" s="281">
        <v>14</v>
      </c>
      <c r="G38" s="281">
        <v>14</v>
      </c>
      <c r="H38" s="275"/>
      <c r="I38" s="281"/>
      <c r="J38" s="281"/>
      <c r="K38" s="47"/>
      <c r="L38" s="8"/>
      <c r="M38" s="47"/>
      <c r="N38" s="37">
        <f t="shared" si="2"/>
        <v>56.14</v>
      </c>
      <c r="O38" s="47"/>
      <c r="P38" s="6">
        <v>14</v>
      </c>
    </row>
    <row r="39" spans="1:16" ht="15">
      <c r="A39" s="121" t="s">
        <v>150</v>
      </c>
      <c r="B39" s="47"/>
      <c r="C39" s="283">
        <v>14</v>
      </c>
      <c r="D39" s="282">
        <v>14</v>
      </c>
      <c r="E39" s="47"/>
      <c r="F39" s="283">
        <v>14</v>
      </c>
      <c r="G39" s="283">
        <v>14</v>
      </c>
      <c r="H39" s="276"/>
      <c r="I39" s="283"/>
      <c r="J39" s="283"/>
      <c r="K39" s="47"/>
      <c r="L39" s="8"/>
      <c r="M39" s="47"/>
      <c r="N39" s="37">
        <f t="shared" si="2"/>
        <v>56.14</v>
      </c>
      <c r="O39" s="47"/>
      <c r="P39" s="6">
        <v>14</v>
      </c>
    </row>
    <row r="40" spans="1:16" ht="19.5">
      <c r="A40" s="80"/>
      <c r="B40" s="47"/>
      <c r="C40" s="123"/>
      <c r="D40" s="123"/>
      <c r="E40" s="47"/>
      <c r="F40" s="6"/>
      <c r="G40" s="6"/>
      <c r="H40" s="47"/>
      <c r="I40" s="6"/>
      <c r="J40" s="6"/>
      <c r="K40" s="47"/>
      <c r="L40" s="6"/>
      <c r="M40" s="47"/>
      <c r="N40" s="6"/>
      <c r="O40" s="47"/>
      <c r="P40" s="6"/>
    </row>
    <row r="41" spans="1:16" ht="15">
      <c r="A41" s="9" t="s">
        <v>134</v>
      </c>
      <c r="B41" s="12"/>
      <c r="D41" s="73"/>
      <c r="E41" s="73"/>
      <c r="F41" s="73"/>
      <c r="G41" s="73"/>
      <c r="H41" s="73"/>
      <c r="I41" s="73"/>
      <c r="J41" s="73"/>
      <c r="K41" s="81"/>
      <c r="L41" s="73"/>
      <c r="M41" s="81"/>
      <c r="N41" s="73"/>
      <c r="O41" s="81"/>
      <c r="P41" s="73"/>
    </row>
    <row r="42" spans="3:14" ht="15">
      <c r="C42" s="74" t="s">
        <v>46</v>
      </c>
      <c r="D42" s="75" t="s">
        <v>37</v>
      </c>
      <c r="F42" s="76" t="s">
        <v>38</v>
      </c>
      <c r="G42" s="77" t="s">
        <v>39</v>
      </c>
      <c r="I42" s="78" t="s">
        <v>36</v>
      </c>
      <c r="J42" s="79" t="s">
        <v>47</v>
      </c>
      <c r="M42" s="10"/>
      <c r="N42" s="10"/>
    </row>
    <row r="43" spans="3:14" ht="25.5">
      <c r="C43" s="6" t="s">
        <v>48</v>
      </c>
      <c r="D43" s="6">
        <v>15</v>
      </c>
      <c r="E43" s="10"/>
      <c r="F43" s="6" t="s">
        <v>48</v>
      </c>
      <c r="G43" s="6">
        <v>14</v>
      </c>
      <c r="H43" s="10"/>
      <c r="I43" s="6" t="s">
        <v>48</v>
      </c>
      <c r="J43" s="6" t="s">
        <v>48</v>
      </c>
      <c r="L43" s="11"/>
      <c r="M43" s="10"/>
      <c r="N43" s="10"/>
    </row>
    <row r="44" ht="15"/>
    <row r="45" spans="1:16" ht="15.75">
      <c r="A45" s="357" t="s">
        <v>32</v>
      </c>
      <c r="B45" s="357"/>
      <c r="C45" s="357"/>
      <c r="D45" s="358" t="s">
        <v>33</v>
      </c>
      <c r="E45" s="359"/>
      <c r="F45" s="360"/>
      <c r="G45" s="361" t="s">
        <v>236</v>
      </c>
      <c r="H45" s="13"/>
      <c r="I45" s="363" t="s">
        <v>296</v>
      </c>
      <c r="J45" s="364"/>
      <c r="K45" s="364"/>
      <c r="L45" s="364"/>
      <c r="M45" s="364"/>
      <c r="N45" s="364"/>
      <c r="O45" s="364"/>
      <c r="P45" s="365"/>
    </row>
    <row r="46" spans="1:16" ht="15.75">
      <c r="A46" s="369" t="s">
        <v>295</v>
      </c>
      <c r="B46" s="369"/>
      <c r="C46" s="369"/>
      <c r="D46" s="370" t="s">
        <v>292</v>
      </c>
      <c r="E46" s="371"/>
      <c r="F46" s="372"/>
      <c r="G46" s="362"/>
      <c r="H46" s="84"/>
      <c r="I46" s="366"/>
      <c r="J46" s="367"/>
      <c r="K46" s="367"/>
      <c r="L46" s="367"/>
      <c r="M46" s="367"/>
      <c r="N46" s="367"/>
      <c r="O46" s="367"/>
      <c r="P46" s="368"/>
    </row>
    <row r="47" spans="1:16" ht="15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8"/>
      <c r="L47" s="17"/>
      <c r="M47" s="17"/>
      <c r="N47" s="17"/>
      <c r="O47" s="17"/>
      <c r="P47" s="19"/>
    </row>
    <row r="48" spans="1:16" ht="47.25">
      <c r="A48" s="28" t="s">
        <v>229</v>
      </c>
      <c r="B48" s="43"/>
      <c r="C48" s="44">
        <v>1</v>
      </c>
      <c r="D48" s="44">
        <v>2</v>
      </c>
      <c r="E48" s="43"/>
      <c r="F48" s="44">
        <v>3</v>
      </c>
      <c r="G48" s="45">
        <v>4</v>
      </c>
      <c r="H48" s="43"/>
      <c r="I48" s="44">
        <v>5</v>
      </c>
      <c r="J48" s="45">
        <v>6</v>
      </c>
      <c r="K48" s="43"/>
      <c r="L48" s="44" t="s">
        <v>34</v>
      </c>
      <c r="M48" s="43"/>
      <c r="N48" s="44" t="s">
        <v>235</v>
      </c>
      <c r="O48" s="43"/>
      <c r="P48" s="44" t="s">
        <v>35</v>
      </c>
    </row>
    <row r="49" spans="1:16" ht="15">
      <c r="A49" s="111" t="s">
        <v>185</v>
      </c>
      <c r="B49" s="47"/>
      <c r="C49" s="273">
        <v>1</v>
      </c>
      <c r="D49" s="273">
        <v>1</v>
      </c>
      <c r="E49" s="47"/>
      <c r="F49" s="273">
        <v>1</v>
      </c>
      <c r="G49" s="273"/>
      <c r="H49" s="275"/>
      <c r="I49" s="273"/>
      <c r="J49" s="273"/>
      <c r="K49" s="46"/>
      <c r="L49" s="7"/>
      <c r="M49" s="46"/>
      <c r="N49" s="37">
        <f aca="true" t="shared" si="4" ref="N49:N60">SUM(C49:L49)+MIN(C49:J49)/100</f>
        <v>3.01</v>
      </c>
      <c r="O49" s="46"/>
      <c r="P49" s="6">
        <f aca="true" t="shared" si="5" ref="P49:P56">RANK(N49,$N$49:$N$60,1)</f>
        <v>1</v>
      </c>
    </row>
    <row r="50" spans="1:16" ht="15">
      <c r="A50" s="284" t="s">
        <v>234</v>
      </c>
      <c r="B50" s="47"/>
      <c r="C50" s="273">
        <v>2</v>
      </c>
      <c r="D50" s="123">
        <v>2</v>
      </c>
      <c r="E50" s="47"/>
      <c r="F50" s="289">
        <v>4</v>
      </c>
      <c r="G50" s="273"/>
      <c r="H50" s="275"/>
      <c r="I50" s="273"/>
      <c r="J50" s="273"/>
      <c r="K50" s="46"/>
      <c r="L50" s="7"/>
      <c r="M50" s="46"/>
      <c r="N50" s="37">
        <f t="shared" si="4"/>
        <v>8.02</v>
      </c>
      <c r="O50" s="46"/>
      <c r="P50" s="6">
        <f t="shared" si="5"/>
        <v>2</v>
      </c>
    </row>
    <row r="51" spans="1:16" ht="15">
      <c r="A51" s="116" t="s">
        <v>151</v>
      </c>
      <c r="B51" s="47"/>
      <c r="C51" s="274">
        <v>3</v>
      </c>
      <c r="D51" s="123">
        <v>5</v>
      </c>
      <c r="E51" s="47"/>
      <c r="F51" s="289">
        <v>4</v>
      </c>
      <c r="G51" s="274"/>
      <c r="H51" s="275"/>
      <c r="I51" s="274"/>
      <c r="J51" s="274"/>
      <c r="K51" s="47"/>
      <c r="L51" s="7"/>
      <c r="M51" s="47"/>
      <c r="N51" s="37">
        <f t="shared" si="4"/>
        <v>12.03</v>
      </c>
      <c r="O51" s="47"/>
      <c r="P51" s="6">
        <f t="shared" si="5"/>
        <v>3</v>
      </c>
    </row>
    <row r="52" spans="1:16" ht="15">
      <c r="A52" s="265" t="s">
        <v>31</v>
      </c>
      <c r="B52" s="47"/>
      <c r="C52" s="273">
        <v>5</v>
      </c>
      <c r="D52" s="251">
        <v>4</v>
      </c>
      <c r="E52" s="47"/>
      <c r="F52" s="288">
        <v>9</v>
      </c>
      <c r="G52" s="273"/>
      <c r="H52" s="275"/>
      <c r="I52" s="273"/>
      <c r="J52" s="273"/>
      <c r="K52" s="47"/>
      <c r="L52" s="7"/>
      <c r="M52" s="47"/>
      <c r="N52" s="37">
        <f t="shared" si="4"/>
        <v>18.04</v>
      </c>
      <c r="O52" s="47"/>
      <c r="P52" s="6">
        <f t="shared" si="5"/>
        <v>4</v>
      </c>
    </row>
    <row r="53" spans="1:16" ht="15">
      <c r="A53" s="114" t="s">
        <v>188</v>
      </c>
      <c r="B53" s="47"/>
      <c r="C53" s="281">
        <v>4</v>
      </c>
      <c r="D53" s="282">
        <v>6</v>
      </c>
      <c r="E53" s="47"/>
      <c r="F53" s="288">
        <v>9</v>
      </c>
      <c r="G53" s="274"/>
      <c r="H53" s="275"/>
      <c r="I53" s="281"/>
      <c r="J53" s="281"/>
      <c r="K53" s="47"/>
      <c r="L53" s="7"/>
      <c r="M53" s="47"/>
      <c r="N53" s="37">
        <f t="shared" si="4"/>
        <v>19.04</v>
      </c>
      <c r="O53" s="47"/>
      <c r="P53" s="6">
        <f t="shared" si="5"/>
        <v>5</v>
      </c>
    </row>
    <row r="54" spans="1:16" ht="15">
      <c r="A54" s="119" t="s">
        <v>124</v>
      </c>
      <c r="B54" s="47"/>
      <c r="C54" s="288">
        <v>9</v>
      </c>
      <c r="D54" s="274">
        <v>3</v>
      </c>
      <c r="E54" s="47"/>
      <c r="F54" s="288">
        <v>9</v>
      </c>
      <c r="G54" s="274"/>
      <c r="H54" s="275"/>
      <c r="I54" s="273"/>
      <c r="J54" s="273"/>
      <c r="K54" s="47"/>
      <c r="L54" s="8"/>
      <c r="M54" s="47"/>
      <c r="N54" s="37">
        <f t="shared" si="4"/>
        <v>21.03</v>
      </c>
      <c r="O54" s="47"/>
      <c r="P54" s="6">
        <f t="shared" si="5"/>
        <v>6</v>
      </c>
    </row>
    <row r="55" spans="1:16" ht="15">
      <c r="A55" s="118" t="s">
        <v>123</v>
      </c>
      <c r="B55" s="47"/>
      <c r="C55" s="288">
        <v>9</v>
      </c>
      <c r="D55" s="282">
        <v>7</v>
      </c>
      <c r="E55" s="47"/>
      <c r="F55" s="288">
        <v>9</v>
      </c>
      <c r="G55" s="281"/>
      <c r="H55" s="275"/>
      <c r="I55" s="281"/>
      <c r="J55" s="281"/>
      <c r="K55" s="47"/>
      <c r="L55" s="8"/>
      <c r="M55" s="47"/>
      <c r="N55" s="37">
        <f t="shared" si="4"/>
        <v>25.07</v>
      </c>
      <c r="O55" s="47"/>
      <c r="P55" s="6">
        <f t="shared" si="5"/>
        <v>7</v>
      </c>
    </row>
    <row r="56" spans="1:16" ht="15">
      <c r="A56" s="129" t="s">
        <v>149</v>
      </c>
      <c r="B56" s="47"/>
      <c r="C56" s="288">
        <v>9</v>
      </c>
      <c r="D56" s="282">
        <v>8</v>
      </c>
      <c r="E56" s="47"/>
      <c r="F56" s="288">
        <v>9</v>
      </c>
      <c r="G56" s="281"/>
      <c r="H56" s="275"/>
      <c r="I56" s="281"/>
      <c r="J56" s="281"/>
      <c r="K56" s="47"/>
      <c r="L56" s="8"/>
      <c r="M56" s="47"/>
      <c r="N56" s="37">
        <f t="shared" si="4"/>
        <v>26.08</v>
      </c>
      <c r="O56" s="47"/>
      <c r="P56" s="6">
        <f t="shared" si="5"/>
        <v>8</v>
      </c>
    </row>
    <row r="57" spans="1:16" ht="15">
      <c r="A57" s="113" t="s">
        <v>213</v>
      </c>
      <c r="B57" s="47"/>
      <c r="C57" s="285">
        <v>14</v>
      </c>
      <c r="D57" s="286">
        <v>14</v>
      </c>
      <c r="E57" s="47"/>
      <c r="F57" s="285">
        <v>14</v>
      </c>
      <c r="G57" s="281"/>
      <c r="H57" s="275"/>
      <c r="I57" s="281"/>
      <c r="J57" s="281"/>
      <c r="K57" s="47"/>
      <c r="L57" s="8"/>
      <c r="M57" s="47"/>
      <c r="N57" s="37">
        <f t="shared" si="4"/>
        <v>42.14</v>
      </c>
      <c r="O57" s="47"/>
      <c r="P57" s="6">
        <v>14</v>
      </c>
    </row>
    <row r="58" spans="1:16" ht="15">
      <c r="A58" s="117" t="s">
        <v>129</v>
      </c>
      <c r="B58" s="47"/>
      <c r="C58" s="285">
        <v>14</v>
      </c>
      <c r="D58" s="286">
        <v>14</v>
      </c>
      <c r="E58" s="47"/>
      <c r="F58" s="285">
        <v>14</v>
      </c>
      <c r="G58" s="281"/>
      <c r="H58" s="275"/>
      <c r="I58" s="281"/>
      <c r="J58" s="281"/>
      <c r="K58" s="47"/>
      <c r="L58" s="8"/>
      <c r="M58" s="47"/>
      <c r="N58" s="37">
        <f t="shared" si="4"/>
        <v>42.14</v>
      </c>
      <c r="O58" s="47"/>
      <c r="P58" s="6">
        <v>14</v>
      </c>
    </row>
    <row r="59" spans="1:16" ht="15">
      <c r="A59" s="120" t="s">
        <v>237</v>
      </c>
      <c r="B59" s="47"/>
      <c r="C59" s="285">
        <v>14</v>
      </c>
      <c r="D59" s="286">
        <v>14</v>
      </c>
      <c r="E59" s="47"/>
      <c r="F59" s="285">
        <v>14</v>
      </c>
      <c r="G59" s="281"/>
      <c r="H59" s="275"/>
      <c r="I59" s="281"/>
      <c r="J59" s="281"/>
      <c r="K59" s="47"/>
      <c r="L59" s="8"/>
      <c r="M59" s="47"/>
      <c r="N59" s="37">
        <f t="shared" si="4"/>
        <v>42.14</v>
      </c>
      <c r="O59" s="47"/>
      <c r="P59" s="6">
        <v>14</v>
      </c>
    </row>
    <row r="60" spans="1:16" ht="15">
      <c r="A60" s="121" t="s">
        <v>150</v>
      </c>
      <c r="B60" s="47"/>
      <c r="C60" s="287">
        <v>14</v>
      </c>
      <c r="D60" s="286">
        <v>14</v>
      </c>
      <c r="E60" s="47"/>
      <c r="F60" s="287">
        <v>14</v>
      </c>
      <c r="G60" s="283"/>
      <c r="H60" s="276"/>
      <c r="I60" s="283"/>
      <c r="J60" s="283"/>
      <c r="K60" s="47"/>
      <c r="L60" s="8"/>
      <c r="M60" s="47"/>
      <c r="N60" s="37">
        <f t="shared" si="4"/>
        <v>42.14</v>
      </c>
      <c r="O60" s="47"/>
      <c r="P60" s="6">
        <v>14</v>
      </c>
    </row>
    <row r="61" spans="1:16" ht="19.5">
      <c r="A61" s="80"/>
      <c r="B61" s="47"/>
      <c r="C61" s="123"/>
      <c r="D61" s="123"/>
      <c r="E61" s="47"/>
      <c r="F61" s="6"/>
      <c r="G61" s="6"/>
      <c r="H61" s="47"/>
      <c r="I61" s="6"/>
      <c r="J61" s="6"/>
      <c r="K61" s="47"/>
      <c r="L61" s="6"/>
      <c r="M61" s="47"/>
      <c r="N61" s="6"/>
      <c r="O61" s="47"/>
      <c r="P61" s="6"/>
    </row>
    <row r="62" spans="1:16" ht="15">
      <c r="A62" s="9" t="s">
        <v>134</v>
      </c>
      <c r="B62" s="12"/>
      <c r="D62" s="73"/>
      <c r="E62" s="73"/>
      <c r="F62" s="73"/>
      <c r="G62" s="73"/>
      <c r="H62" s="73"/>
      <c r="I62" s="73"/>
      <c r="J62" s="73"/>
      <c r="K62" s="81"/>
      <c r="L62" s="73"/>
      <c r="M62" s="81"/>
      <c r="N62" s="73"/>
      <c r="O62" s="81"/>
      <c r="P62" s="73"/>
    </row>
    <row r="63" spans="3:14" ht="15">
      <c r="C63" s="74" t="s">
        <v>46</v>
      </c>
      <c r="D63" s="75" t="s">
        <v>37</v>
      </c>
      <c r="F63" s="76" t="s">
        <v>38</v>
      </c>
      <c r="G63" s="77" t="s">
        <v>39</v>
      </c>
      <c r="I63" s="78" t="s">
        <v>36</v>
      </c>
      <c r="J63" s="79" t="s">
        <v>47</v>
      </c>
      <c r="M63" s="10"/>
      <c r="N63" s="10"/>
    </row>
    <row r="64" spans="3:14" ht="25.5">
      <c r="C64" s="6" t="s">
        <v>48</v>
      </c>
      <c r="D64" s="6">
        <v>15</v>
      </c>
      <c r="E64" s="10"/>
      <c r="F64" s="6" t="s">
        <v>48</v>
      </c>
      <c r="G64" s="6">
        <v>14</v>
      </c>
      <c r="H64" s="10"/>
      <c r="I64" s="6" t="s">
        <v>48</v>
      </c>
      <c r="J64" s="6" t="s">
        <v>48</v>
      </c>
      <c r="L64" s="11"/>
      <c r="M64" s="10"/>
      <c r="N64" s="10"/>
    </row>
    <row r="65" ht="15"/>
    <row r="66" ht="15"/>
    <row r="67" spans="1:16" ht="15.75">
      <c r="A67" s="357" t="s">
        <v>32</v>
      </c>
      <c r="B67" s="357"/>
      <c r="C67" s="357"/>
      <c r="D67" s="358" t="s">
        <v>33</v>
      </c>
      <c r="E67" s="359"/>
      <c r="F67" s="360"/>
      <c r="G67" s="361" t="s">
        <v>236</v>
      </c>
      <c r="H67" s="13"/>
      <c r="I67" s="363" t="s">
        <v>289</v>
      </c>
      <c r="J67" s="364"/>
      <c r="K67" s="364"/>
      <c r="L67" s="364"/>
      <c r="M67" s="364"/>
      <c r="N67" s="364"/>
      <c r="O67" s="364"/>
      <c r="P67" s="365"/>
    </row>
    <row r="68" spans="1:16" ht="15.75">
      <c r="A68" s="369" t="s">
        <v>288</v>
      </c>
      <c r="B68" s="369"/>
      <c r="C68" s="369"/>
      <c r="D68" s="373">
        <v>40942</v>
      </c>
      <c r="E68" s="371"/>
      <c r="F68" s="372"/>
      <c r="G68" s="362"/>
      <c r="H68" s="84"/>
      <c r="I68" s="366"/>
      <c r="J68" s="367"/>
      <c r="K68" s="367"/>
      <c r="L68" s="367"/>
      <c r="M68" s="367"/>
      <c r="N68" s="367"/>
      <c r="O68" s="367"/>
      <c r="P68" s="368"/>
    </row>
    <row r="69" spans="1:16" ht="15.7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8"/>
      <c r="L69" s="17"/>
      <c r="M69" s="17"/>
      <c r="N69" s="17"/>
      <c r="O69" s="17"/>
      <c r="P69" s="19"/>
    </row>
    <row r="70" spans="1:16" ht="47.25">
      <c r="A70" s="28" t="s">
        <v>229</v>
      </c>
      <c r="B70" s="43"/>
      <c r="C70" s="44">
        <v>1</v>
      </c>
      <c r="D70" s="44">
        <v>2</v>
      </c>
      <c r="E70" s="43"/>
      <c r="F70" s="44">
        <v>3</v>
      </c>
      <c r="G70" s="45">
        <v>4</v>
      </c>
      <c r="H70" s="43"/>
      <c r="I70" s="44">
        <v>5</v>
      </c>
      <c r="J70" s="45">
        <v>6</v>
      </c>
      <c r="K70" s="43"/>
      <c r="L70" s="44" t="s">
        <v>34</v>
      </c>
      <c r="M70" s="43"/>
      <c r="N70" s="44" t="s">
        <v>235</v>
      </c>
      <c r="O70" s="43"/>
      <c r="P70" s="44" t="s">
        <v>35</v>
      </c>
    </row>
    <row r="71" spans="1:16" ht="15">
      <c r="A71" s="280" t="s">
        <v>124</v>
      </c>
      <c r="B71" s="47"/>
      <c r="C71" s="274">
        <v>1</v>
      </c>
      <c r="D71" s="274">
        <v>1</v>
      </c>
      <c r="E71" s="47"/>
      <c r="F71" s="274">
        <v>1</v>
      </c>
      <c r="G71" s="274">
        <v>1</v>
      </c>
      <c r="H71" s="275"/>
      <c r="I71" s="273">
        <v>2</v>
      </c>
      <c r="J71" s="273">
        <v>1</v>
      </c>
      <c r="K71" s="46"/>
      <c r="L71" s="7">
        <v>10</v>
      </c>
      <c r="M71" s="46"/>
      <c r="N71" s="37">
        <f aca="true" t="shared" si="6" ref="N71:N82">SUM(C71:L71)+MIN(C71:J71)/100</f>
        <v>17.01</v>
      </c>
      <c r="O71" s="46"/>
      <c r="P71" s="6">
        <f aca="true" t="shared" si="7" ref="P71:P76">RANK(N71,$N$71:$N$82,1)</f>
        <v>1</v>
      </c>
    </row>
    <row r="72" spans="1:16" ht="15">
      <c r="A72" s="128" t="s">
        <v>31</v>
      </c>
      <c r="B72" s="47"/>
      <c r="C72" s="273">
        <v>4</v>
      </c>
      <c r="D72" s="251">
        <v>3</v>
      </c>
      <c r="E72" s="47"/>
      <c r="F72" s="273">
        <v>3</v>
      </c>
      <c r="G72" s="273">
        <v>2</v>
      </c>
      <c r="H72" s="275"/>
      <c r="I72" s="273">
        <v>1</v>
      </c>
      <c r="J72" s="273">
        <v>4</v>
      </c>
      <c r="K72" s="46"/>
      <c r="L72" s="7">
        <v>5</v>
      </c>
      <c r="M72" s="46"/>
      <c r="N72" s="37">
        <f t="shared" si="6"/>
        <v>22.01</v>
      </c>
      <c r="O72" s="46"/>
      <c r="P72" s="6">
        <f t="shared" si="7"/>
        <v>2</v>
      </c>
    </row>
    <row r="73" spans="1:16" ht="15">
      <c r="A73" s="116" t="s">
        <v>151</v>
      </c>
      <c r="B73" s="47"/>
      <c r="C73" s="274">
        <v>3</v>
      </c>
      <c r="D73" s="123">
        <v>5</v>
      </c>
      <c r="E73" s="47"/>
      <c r="F73" s="274">
        <v>4</v>
      </c>
      <c r="G73" s="274">
        <v>5</v>
      </c>
      <c r="H73" s="275"/>
      <c r="I73" s="274">
        <v>3</v>
      </c>
      <c r="J73" s="274">
        <v>3</v>
      </c>
      <c r="K73" s="47"/>
      <c r="L73" s="7"/>
      <c r="M73" s="47"/>
      <c r="N73" s="37">
        <f t="shared" si="6"/>
        <v>23.03</v>
      </c>
      <c r="O73" s="47"/>
      <c r="P73" s="6">
        <f t="shared" si="7"/>
        <v>3</v>
      </c>
    </row>
    <row r="74" spans="1:16" ht="15">
      <c r="A74" s="263" t="s">
        <v>185</v>
      </c>
      <c r="B74" s="47"/>
      <c r="C74" s="273">
        <v>2</v>
      </c>
      <c r="D74" s="123">
        <v>2</v>
      </c>
      <c r="E74" s="47"/>
      <c r="F74" s="273">
        <v>2</v>
      </c>
      <c r="G74" s="273">
        <v>4</v>
      </c>
      <c r="H74" s="275"/>
      <c r="I74" s="273">
        <v>4</v>
      </c>
      <c r="J74" s="273">
        <v>2</v>
      </c>
      <c r="K74" s="47"/>
      <c r="L74" s="7">
        <v>10</v>
      </c>
      <c r="M74" s="47"/>
      <c r="N74" s="37">
        <f t="shared" si="6"/>
        <v>26.02</v>
      </c>
      <c r="O74" s="47"/>
      <c r="P74" s="6">
        <f t="shared" si="7"/>
        <v>4</v>
      </c>
    </row>
    <row r="75" spans="1:16" ht="15">
      <c r="A75" s="112" t="s">
        <v>234</v>
      </c>
      <c r="B75" s="47"/>
      <c r="C75" s="273">
        <v>5</v>
      </c>
      <c r="D75" s="123">
        <v>4</v>
      </c>
      <c r="E75" s="47"/>
      <c r="F75" s="273">
        <v>5</v>
      </c>
      <c r="G75" s="273">
        <v>3</v>
      </c>
      <c r="H75" s="275"/>
      <c r="I75" s="273">
        <v>5</v>
      </c>
      <c r="J75" s="273">
        <v>5</v>
      </c>
      <c r="K75" s="47"/>
      <c r="L75" s="7"/>
      <c r="M75" s="47"/>
      <c r="N75" s="37">
        <f t="shared" si="6"/>
        <v>27.03</v>
      </c>
      <c r="O75" s="47"/>
      <c r="P75" s="6">
        <f t="shared" si="7"/>
        <v>5</v>
      </c>
    </row>
    <row r="76" spans="1:16" ht="15">
      <c r="A76" s="114" t="s">
        <v>188</v>
      </c>
      <c r="B76" s="47"/>
      <c r="C76" s="274">
        <v>6</v>
      </c>
      <c r="D76" s="125">
        <v>7</v>
      </c>
      <c r="E76" s="47"/>
      <c r="F76" s="274">
        <v>6</v>
      </c>
      <c r="G76" s="274">
        <v>6</v>
      </c>
      <c r="H76" s="275"/>
      <c r="I76" s="279">
        <v>7</v>
      </c>
      <c r="J76" s="279">
        <v>7</v>
      </c>
      <c r="K76" s="47"/>
      <c r="L76" s="8"/>
      <c r="M76" s="47"/>
      <c r="N76" s="37">
        <f t="shared" si="6"/>
        <v>39.06</v>
      </c>
      <c r="O76" s="47"/>
      <c r="P76" s="6">
        <f t="shared" si="7"/>
        <v>6</v>
      </c>
    </row>
    <row r="77" spans="1:16" ht="15">
      <c r="A77" s="113" t="s">
        <v>213</v>
      </c>
      <c r="B77" s="47"/>
      <c r="C77" s="277">
        <v>14</v>
      </c>
      <c r="D77" s="124">
        <v>14</v>
      </c>
      <c r="E77" s="47"/>
      <c r="F77" s="277">
        <v>14</v>
      </c>
      <c r="G77" s="277">
        <v>14</v>
      </c>
      <c r="H77" s="275"/>
      <c r="I77" s="277">
        <v>14</v>
      </c>
      <c r="J77" s="277">
        <v>14</v>
      </c>
      <c r="K77" s="47"/>
      <c r="L77" s="8"/>
      <c r="M77" s="47"/>
      <c r="N77" s="37">
        <f t="shared" si="6"/>
        <v>84.14</v>
      </c>
      <c r="O77" s="47"/>
      <c r="P77" s="6">
        <v>14</v>
      </c>
    </row>
    <row r="78" spans="1:16" ht="15">
      <c r="A78" s="117" t="s">
        <v>129</v>
      </c>
      <c r="B78" s="47"/>
      <c r="C78" s="277">
        <v>14</v>
      </c>
      <c r="D78" s="124">
        <v>14</v>
      </c>
      <c r="E78" s="47"/>
      <c r="F78" s="277">
        <v>14</v>
      </c>
      <c r="G78" s="277">
        <v>14</v>
      </c>
      <c r="H78" s="275"/>
      <c r="I78" s="277">
        <v>14</v>
      </c>
      <c r="J78" s="277">
        <v>14</v>
      </c>
      <c r="K78" s="47"/>
      <c r="L78" s="8"/>
      <c r="M78" s="47"/>
      <c r="N78" s="37">
        <f t="shared" si="6"/>
        <v>84.14</v>
      </c>
      <c r="O78" s="47"/>
      <c r="P78" s="6">
        <v>14</v>
      </c>
    </row>
    <row r="79" spans="1:16" ht="15">
      <c r="A79" s="120" t="s">
        <v>237</v>
      </c>
      <c r="B79" s="47"/>
      <c r="C79" s="277">
        <v>14</v>
      </c>
      <c r="D79" s="124">
        <v>14</v>
      </c>
      <c r="E79" s="47"/>
      <c r="F79" s="277">
        <v>14</v>
      </c>
      <c r="G79" s="277">
        <v>14</v>
      </c>
      <c r="H79" s="275"/>
      <c r="I79" s="277">
        <v>14</v>
      </c>
      <c r="J79" s="277">
        <v>14</v>
      </c>
      <c r="K79" s="47"/>
      <c r="L79" s="8"/>
      <c r="M79" s="47"/>
      <c r="N79" s="37">
        <f t="shared" si="6"/>
        <v>84.14</v>
      </c>
      <c r="O79" s="47"/>
      <c r="P79" s="6">
        <v>14</v>
      </c>
    </row>
    <row r="80" spans="1:16" ht="15">
      <c r="A80" s="129" t="s">
        <v>149</v>
      </c>
      <c r="B80" s="47"/>
      <c r="C80" s="277">
        <v>14</v>
      </c>
      <c r="D80" s="124">
        <v>14</v>
      </c>
      <c r="E80" s="47"/>
      <c r="F80" s="277">
        <v>14</v>
      </c>
      <c r="G80" s="277">
        <v>14</v>
      </c>
      <c r="H80" s="275"/>
      <c r="I80" s="277">
        <v>14</v>
      </c>
      <c r="J80" s="277">
        <v>14</v>
      </c>
      <c r="K80" s="47"/>
      <c r="L80" s="8"/>
      <c r="M80" s="47"/>
      <c r="N80" s="37">
        <f t="shared" si="6"/>
        <v>84.14</v>
      </c>
      <c r="O80" s="47"/>
      <c r="P80" s="6">
        <v>14</v>
      </c>
    </row>
    <row r="81" spans="1:16" ht="15">
      <c r="A81" s="121" t="s">
        <v>150</v>
      </c>
      <c r="B81" s="47"/>
      <c r="C81" s="277">
        <v>14</v>
      </c>
      <c r="D81" s="124">
        <v>14</v>
      </c>
      <c r="E81" s="47"/>
      <c r="F81" s="277">
        <v>14</v>
      </c>
      <c r="G81" s="277">
        <v>14</v>
      </c>
      <c r="H81" s="275"/>
      <c r="I81" s="277">
        <v>14</v>
      </c>
      <c r="J81" s="277">
        <v>14</v>
      </c>
      <c r="K81" s="47"/>
      <c r="L81" s="8"/>
      <c r="M81" s="47"/>
      <c r="N81" s="37">
        <f t="shared" si="6"/>
        <v>84.14</v>
      </c>
      <c r="O81" s="47"/>
      <c r="P81" s="6">
        <v>14</v>
      </c>
    </row>
    <row r="82" spans="1:16" ht="15">
      <c r="A82" s="118" t="s">
        <v>123</v>
      </c>
      <c r="B82" s="47"/>
      <c r="C82" s="278">
        <v>14</v>
      </c>
      <c r="D82" s="124">
        <v>14</v>
      </c>
      <c r="E82" s="47"/>
      <c r="F82" s="278">
        <v>14</v>
      </c>
      <c r="G82" s="278">
        <v>14</v>
      </c>
      <c r="H82" s="276"/>
      <c r="I82" s="278">
        <v>14</v>
      </c>
      <c r="J82" s="278">
        <v>14</v>
      </c>
      <c r="K82" s="47"/>
      <c r="L82" s="8"/>
      <c r="M82" s="47"/>
      <c r="N82" s="37">
        <f t="shared" si="6"/>
        <v>84.14</v>
      </c>
      <c r="O82" s="47"/>
      <c r="P82" s="6">
        <v>14</v>
      </c>
    </row>
    <row r="83" spans="1:16" ht="19.5">
      <c r="A83" s="80"/>
      <c r="B83" s="47"/>
      <c r="C83" s="123"/>
      <c r="D83" s="123"/>
      <c r="E83" s="47"/>
      <c r="F83" s="6"/>
      <c r="G83" s="6"/>
      <c r="H83" s="47"/>
      <c r="I83" s="6"/>
      <c r="J83" s="6"/>
      <c r="K83" s="47"/>
      <c r="L83" s="6"/>
      <c r="M83" s="47"/>
      <c r="N83" s="6"/>
      <c r="O83" s="47"/>
      <c r="P83" s="6"/>
    </row>
    <row r="84" spans="1:16" ht="15">
      <c r="A84" s="9" t="s">
        <v>134</v>
      </c>
      <c r="B84" s="12"/>
      <c r="D84" s="73"/>
      <c r="E84" s="73"/>
      <c r="F84" s="73"/>
      <c r="G84" s="73"/>
      <c r="H84" s="73"/>
      <c r="I84" s="73"/>
      <c r="J84" s="73"/>
      <c r="K84" s="81"/>
      <c r="L84" s="73"/>
      <c r="M84" s="81"/>
      <c r="N84" s="73"/>
      <c r="O84" s="81"/>
      <c r="P84" s="73"/>
    </row>
    <row r="85" spans="3:14" ht="15">
      <c r="C85" s="74" t="s">
        <v>46</v>
      </c>
      <c r="D85" s="75" t="s">
        <v>37</v>
      </c>
      <c r="F85" s="76" t="s">
        <v>38</v>
      </c>
      <c r="G85" s="77" t="s">
        <v>39</v>
      </c>
      <c r="I85" s="78" t="s">
        <v>36</v>
      </c>
      <c r="J85" s="79" t="s">
        <v>47</v>
      </c>
      <c r="M85" s="10"/>
      <c r="N85" s="10"/>
    </row>
    <row r="86" spans="3:14" ht="25.5">
      <c r="C86" s="6" t="s">
        <v>48</v>
      </c>
      <c r="D86" s="6">
        <v>15</v>
      </c>
      <c r="E86" s="10"/>
      <c r="F86" s="6" t="s">
        <v>48</v>
      </c>
      <c r="G86" s="6">
        <v>14</v>
      </c>
      <c r="H86" s="10"/>
      <c r="I86" s="6" t="s">
        <v>48</v>
      </c>
      <c r="J86" s="6" t="s">
        <v>48</v>
      </c>
      <c r="L86" s="11"/>
      <c r="M86" s="10"/>
      <c r="N86" s="10"/>
    </row>
    <row r="87" ht="15"/>
    <row r="88" ht="15"/>
    <row r="89" spans="1:16" ht="15.75">
      <c r="A89" s="357" t="s">
        <v>32</v>
      </c>
      <c r="B89" s="357"/>
      <c r="C89" s="357"/>
      <c r="D89" s="358" t="s">
        <v>33</v>
      </c>
      <c r="E89" s="359"/>
      <c r="F89" s="360"/>
      <c r="G89" s="361" t="s">
        <v>236</v>
      </c>
      <c r="H89" s="13"/>
      <c r="I89" s="363" t="s">
        <v>6</v>
      </c>
      <c r="J89" s="364"/>
      <c r="K89" s="364"/>
      <c r="L89" s="364"/>
      <c r="M89" s="364"/>
      <c r="N89" s="364"/>
      <c r="O89" s="364"/>
      <c r="P89" s="365"/>
    </row>
    <row r="90" spans="1:16" ht="15.75">
      <c r="A90" s="369" t="s">
        <v>5</v>
      </c>
      <c r="B90" s="369"/>
      <c r="C90" s="369"/>
      <c r="D90" s="373">
        <v>40921</v>
      </c>
      <c r="E90" s="371"/>
      <c r="F90" s="372"/>
      <c r="G90" s="362"/>
      <c r="H90" s="84"/>
      <c r="I90" s="366"/>
      <c r="J90" s="367"/>
      <c r="K90" s="367"/>
      <c r="L90" s="367"/>
      <c r="M90" s="367"/>
      <c r="N90" s="367"/>
      <c r="O90" s="367"/>
      <c r="P90" s="368"/>
    </row>
    <row r="91" spans="1:16" ht="15.75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8"/>
      <c r="L91" s="17"/>
      <c r="M91" s="17"/>
      <c r="N91" s="17"/>
      <c r="O91" s="17"/>
      <c r="P91" s="19"/>
    </row>
    <row r="92" spans="1:16" ht="47.25">
      <c r="A92" s="28" t="s">
        <v>229</v>
      </c>
      <c r="B92" s="43"/>
      <c r="C92" s="44">
        <v>1</v>
      </c>
      <c r="D92" s="44">
        <v>2</v>
      </c>
      <c r="E92" s="43"/>
      <c r="F92" s="44">
        <v>3</v>
      </c>
      <c r="G92" s="45">
        <v>4</v>
      </c>
      <c r="H92" s="43"/>
      <c r="I92" s="44">
        <v>5</v>
      </c>
      <c r="J92" s="45">
        <v>6</v>
      </c>
      <c r="K92" s="43"/>
      <c r="L92" s="44" t="s">
        <v>34</v>
      </c>
      <c r="M92" s="43"/>
      <c r="N92" s="44" t="s">
        <v>235</v>
      </c>
      <c r="O92" s="43"/>
      <c r="P92" s="44" t="s">
        <v>35</v>
      </c>
    </row>
    <row r="93" spans="1:16" ht="15">
      <c r="A93" s="266" t="s">
        <v>213</v>
      </c>
      <c r="B93" s="47"/>
      <c r="C93" s="273">
        <v>3</v>
      </c>
      <c r="D93" s="123"/>
      <c r="E93" s="47"/>
      <c r="F93" s="273">
        <v>1</v>
      </c>
      <c r="G93" s="273">
        <v>3</v>
      </c>
      <c r="H93" s="275"/>
      <c r="I93" s="273">
        <v>2</v>
      </c>
      <c r="J93" s="273">
        <v>1</v>
      </c>
      <c r="K93" s="46"/>
      <c r="L93" s="7">
        <v>1</v>
      </c>
      <c r="M93" s="46"/>
      <c r="N93" s="37">
        <f aca="true" t="shared" si="8" ref="N93:N105">SUM(C93:L93)+MIN(C93:J93)/100</f>
        <v>11.01</v>
      </c>
      <c r="O93" s="46"/>
      <c r="P93" s="6">
        <f aca="true" t="shared" si="9" ref="P93:P100">RANK(N93,$N$93:$N$105,1)</f>
        <v>1</v>
      </c>
    </row>
    <row r="94" spans="1:16" ht="15">
      <c r="A94" s="264" t="s">
        <v>151</v>
      </c>
      <c r="B94" s="47"/>
      <c r="C94" s="274">
        <v>1</v>
      </c>
      <c r="D94" s="123"/>
      <c r="E94" s="47"/>
      <c r="F94" s="274">
        <v>2</v>
      </c>
      <c r="G94" s="274">
        <v>1</v>
      </c>
      <c r="H94" s="275"/>
      <c r="I94" s="274">
        <v>4</v>
      </c>
      <c r="J94" s="274">
        <v>5</v>
      </c>
      <c r="K94" s="46"/>
      <c r="L94" s="7"/>
      <c r="M94" s="46"/>
      <c r="N94" s="37">
        <f t="shared" si="8"/>
        <v>13.01</v>
      </c>
      <c r="O94" s="46"/>
      <c r="P94" s="6">
        <f t="shared" si="9"/>
        <v>2</v>
      </c>
    </row>
    <row r="95" spans="1:16" ht="15">
      <c r="A95" s="112" t="s">
        <v>234</v>
      </c>
      <c r="B95" s="47"/>
      <c r="C95" s="273">
        <v>4</v>
      </c>
      <c r="D95" s="123"/>
      <c r="E95" s="47"/>
      <c r="F95" s="273">
        <v>5</v>
      </c>
      <c r="G95" s="273">
        <v>7</v>
      </c>
      <c r="H95" s="275"/>
      <c r="I95" s="273">
        <v>1</v>
      </c>
      <c r="J95" s="273">
        <v>3</v>
      </c>
      <c r="K95" s="47"/>
      <c r="L95" s="7"/>
      <c r="M95" s="47"/>
      <c r="N95" s="37">
        <f t="shared" si="8"/>
        <v>20.01</v>
      </c>
      <c r="O95" s="47"/>
      <c r="P95" s="6">
        <f t="shared" si="9"/>
        <v>3</v>
      </c>
    </row>
    <row r="96" spans="1:16" ht="15">
      <c r="A96" s="265" t="s">
        <v>31</v>
      </c>
      <c r="B96" s="47"/>
      <c r="C96" s="273">
        <v>2</v>
      </c>
      <c r="D96" s="262"/>
      <c r="E96" s="47"/>
      <c r="F96" s="273">
        <v>7</v>
      </c>
      <c r="G96" s="273">
        <v>5</v>
      </c>
      <c r="H96" s="275"/>
      <c r="I96" s="273">
        <v>5</v>
      </c>
      <c r="J96" s="273">
        <v>2</v>
      </c>
      <c r="K96" s="47"/>
      <c r="L96" s="7">
        <v>1</v>
      </c>
      <c r="M96" s="47"/>
      <c r="N96" s="37">
        <f t="shared" si="8"/>
        <v>22.02</v>
      </c>
      <c r="O96" s="47"/>
      <c r="P96" s="6">
        <f t="shared" si="9"/>
        <v>4</v>
      </c>
    </row>
    <row r="97" spans="1:16" ht="15">
      <c r="A97" s="114" t="s">
        <v>188</v>
      </c>
      <c r="B97" s="47"/>
      <c r="C97" s="274">
        <v>6</v>
      </c>
      <c r="D97" s="123"/>
      <c r="E97" s="47"/>
      <c r="F97" s="274">
        <v>8</v>
      </c>
      <c r="G97" s="274">
        <v>4</v>
      </c>
      <c r="H97" s="275"/>
      <c r="I97" s="274">
        <v>3</v>
      </c>
      <c r="J97" s="274">
        <v>4</v>
      </c>
      <c r="K97" s="47"/>
      <c r="L97" s="7">
        <v>1</v>
      </c>
      <c r="M97" s="47"/>
      <c r="N97" s="37">
        <f t="shared" si="8"/>
        <v>26.03</v>
      </c>
      <c r="O97" s="47"/>
      <c r="P97" s="6">
        <f t="shared" si="9"/>
        <v>5</v>
      </c>
    </row>
    <row r="98" spans="1:16" ht="15">
      <c r="A98" s="117" t="s">
        <v>129</v>
      </c>
      <c r="B98" s="47"/>
      <c r="C98" s="273">
        <v>7</v>
      </c>
      <c r="D98" s="251"/>
      <c r="E98" s="47"/>
      <c r="F98" s="273">
        <v>4</v>
      </c>
      <c r="G98" s="273">
        <v>6</v>
      </c>
      <c r="H98" s="275"/>
      <c r="I98" s="273">
        <v>6</v>
      </c>
      <c r="J98" s="273">
        <v>6</v>
      </c>
      <c r="K98" s="47"/>
      <c r="L98" s="8"/>
      <c r="M98" s="47"/>
      <c r="N98" s="37">
        <f t="shared" si="8"/>
        <v>29.04</v>
      </c>
      <c r="O98" s="47"/>
      <c r="P98" s="6">
        <f t="shared" si="9"/>
        <v>6</v>
      </c>
    </row>
    <row r="99" spans="1:16" ht="15">
      <c r="A99" s="119" t="s">
        <v>124</v>
      </c>
      <c r="B99" s="47"/>
      <c r="C99" s="274">
        <v>5</v>
      </c>
      <c r="D99" s="123"/>
      <c r="E99" s="47"/>
      <c r="F99" s="274">
        <v>3</v>
      </c>
      <c r="G99" s="274">
        <v>2</v>
      </c>
      <c r="H99" s="275"/>
      <c r="I99" s="279">
        <v>9</v>
      </c>
      <c r="J99" s="279">
        <v>9</v>
      </c>
      <c r="K99" s="47"/>
      <c r="L99" s="8">
        <v>5</v>
      </c>
      <c r="M99" s="47"/>
      <c r="N99" s="37">
        <f t="shared" si="8"/>
        <v>33.02</v>
      </c>
      <c r="O99" s="47"/>
      <c r="P99" s="6">
        <f t="shared" si="9"/>
        <v>7</v>
      </c>
    </row>
    <row r="100" spans="1:16" ht="15">
      <c r="A100" s="120" t="s">
        <v>237</v>
      </c>
      <c r="B100" s="47"/>
      <c r="C100" s="273">
        <v>8</v>
      </c>
      <c r="D100" s="123"/>
      <c r="E100" s="47"/>
      <c r="F100" s="273">
        <v>6</v>
      </c>
      <c r="G100" s="279">
        <v>9</v>
      </c>
      <c r="H100" s="275"/>
      <c r="I100" s="279">
        <v>9</v>
      </c>
      <c r="J100" s="279">
        <v>9</v>
      </c>
      <c r="K100" s="47"/>
      <c r="L100" s="8"/>
      <c r="M100" s="47"/>
      <c r="N100" s="37">
        <f t="shared" si="8"/>
        <v>41.06</v>
      </c>
      <c r="O100" s="47"/>
      <c r="P100" s="6">
        <f t="shared" si="9"/>
        <v>8</v>
      </c>
    </row>
    <row r="101" spans="1:16" ht="15">
      <c r="A101" s="263" t="s">
        <v>185</v>
      </c>
      <c r="B101" s="47"/>
      <c r="C101" s="277">
        <v>14</v>
      </c>
      <c r="D101" s="123"/>
      <c r="E101" s="47"/>
      <c r="F101" s="277">
        <v>14</v>
      </c>
      <c r="G101" s="277">
        <v>14</v>
      </c>
      <c r="H101" s="275"/>
      <c r="I101" s="277">
        <v>14</v>
      </c>
      <c r="J101" s="277">
        <v>14</v>
      </c>
      <c r="K101" s="47"/>
      <c r="L101" s="8"/>
      <c r="M101" s="47"/>
      <c r="N101" s="37">
        <f t="shared" si="8"/>
        <v>70.14</v>
      </c>
      <c r="O101" s="47"/>
      <c r="P101" s="6">
        <v>14</v>
      </c>
    </row>
    <row r="102" spans="1:16" ht="15">
      <c r="A102" s="115" t="s">
        <v>120</v>
      </c>
      <c r="B102" s="47"/>
      <c r="C102" s="277">
        <v>14</v>
      </c>
      <c r="D102" s="251"/>
      <c r="E102" s="47"/>
      <c r="F102" s="277">
        <v>14</v>
      </c>
      <c r="G102" s="277">
        <v>14</v>
      </c>
      <c r="H102" s="275"/>
      <c r="I102" s="277">
        <v>14</v>
      </c>
      <c r="J102" s="277">
        <v>14</v>
      </c>
      <c r="K102" s="47"/>
      <c r="L102" s="8"/>
      <c r="M102" s="47"/>
      <c r="N102" s="37">
        <f t="shared" si="8"/>
        <v>70.14</v>
      </c>
      <c r="O102" s="47"/>
      <c r="P102" s="6">
        <v>14</v>
      </c>
    </row>
    <row r="103" spans="1:16" ht="15">
      <c r="A103" s="129" t="s">
        <v>149</v>
      </c>
      <c r="B103" s="47"/>
      <c r="C103" s="277">
        <v>14</v>
      </c>
      <c r="D103" s="251"/>
      <c r="E103" s="47"/>
      <c r="F103" s="277">
        <v>14</v>
      </c>
      <c r="G103" s="277">
        <v>14</v>
      </c>
      <c r="H103" s="275"/>
      <c r="I103" s="277">
        <v>14</v>
      </c>
      <c r="J103" s="277">
        <v>14</v>
      </c>
      <c r="K103" s="47"/>
      <c r="L103" s="8"/>
      <c r="M103" s="47"/>
      <c r="N103" s="37">
        <f t="shared" si="8"/>
        <v>70.14</v>
      </c>
      <c r="O103" s="47"/>
      <c r="P103" s="6">
        <v>14</v>
      </c>
    </row>
    <row r="104" spans="1:16" ht="15">
      <c r="A104" s="121" t="s">
        <v>150</v>
      </c>
      <c r="B104" s="47"/>
      <c r="C104" s="278">
        <v>14</v>
      </c>
      <c r="D104" s="251"/>
      <c r="E104" s="47"/>
      <c r="F104" s="278">
        <v>14</v>
      </c>
      <c r="G104" s="278">
        <v>14</v>
      </c>
      <c r="H104" s="276"/>
      <c r="I104" s="278">
        <v>14</v>
      </c>
      <c r="J104" s="278">
        <v>14</v>
      </c>
      <c r="K104" s="47"/>
      <c r="L104" s="8"/>
      <c r="M104" s="47"/>
      <c r="N104" s="37">
        <f t="shared" si="8"/>
        <v>70.14</v>
      </c>
      <c r="O104" s="47"/>
      <c r="P104" s="6">
        <v>14</v>
      </c>
    </row>
    <row r="105" spans="1:16" ht="15">
      <c r="A105" s="118" t="s">
        <v>123</v>
      </c>
      <c r="B105" s="47"/>
      <c r="C105" s="277">
        <v>14</v>
      </c>
      <c r="D105" s="123"/>
      <c r="E105" s="47"/>
      <c r="F105" s="277">
        <v>14</v>
      </c>
      <c r="G105" s="277">
        <v>14</v>
      </c>
      <c r="H105" s="275"/>
      <c r="I105" s="277">
        <v>14</v>
      </c>
      <c r="J105" s="277">
        <v>14</v>
      </c>
      <c r="K105" s="47"/>
      <c r="L105" s="8"/>
      <c r="M105" s="47"/>
      <c r="N105" s="37">
        <f t="shared" si="8"/>
        <v>70.14</v>
      </c>
      <c r="O105" s="47"/>
      <c r="P105" s="6">
        <v>14</v>
      </c>
    </row>
    <row r="106" spans="1:16" ht="19.5">
      <c r="A106" s="80"/>
      <c r="B106" s="47"/>
      <c r="C106" s="123"/>
      <c r="D106" s="123"/>
      <c r="E106" s="47"/>
      <c r="F106" s="6"/>
      <c r="G106" s="6"/>
      <c r="H106" s="47"/>
      <c r="I106" s="6"/>
      <c r="J106" s="6"/>
      <c r="K106" s="47"/>
      <c r="L106" s="6"/>
      <c r="M106" s="47"/>
      <c r="N106" s="6"/>
      <c r="O106" s="47"/>
      <c r="P106" s="6"/>
    </row>
    <row r="107" spans="1:16" ht="15">
      <c r="A107" s="9" t="s">
        <v>134</v>
      </c>
      <c r="B107" s="12"/>
      <c r="D107" s="73"/>
      <c r="E107" s="73"/>
      <c r="F107" s="73"/>
      <c r="G107" s="73"/>
      <c r="H107" s="73"/>
      <c r="I107" s="73"/>
      <c r="J107" s="73"/>
      <c r="K107" s="81"/>
      <c r="L107" s="73"/>
      <c r="M107" s="81"/>
      <c r="N107" s="73"/>
      <c r="O107" s="81"/>
      <c r="P107" s="73"/>
    </row>
    <row r="108" spans="3:14" ht="15">
      <c r="C108" s="74" t="s">
        <v>46</v>
      </c>
      <c r="D108" s="75" t="s">
        <v>37</v>
      </c>
      <c r="F108" s="76" t="s">
        <v>38</v>
      </c>
      <c r="G108" s="77" t="s">
        <v>39</v>
      </c>
      <c r="I108" s="78" t="s">
        <v>36</v>
      </c>
      <c r="J108" s="79" t="s">
        <v>47</v>
      </c>
      <c r="M108" s="10"/>
      <c r="N108" s="10"/>
    </row>
    <row r="109" spans="3:14" ht="25.5">
      <c r="C109" s="6" t="s">
        <v>48</v>
      </c>
      <c r="D109" s="6">
        <v>15</v>
      </c>
      <c r="E109" s="10"/>
      <c r="F109" s="6" t="s">
        <v>48</v>
      </c>
      <c r="G109" s="6">
        <v>14</v>
      </c>
      <c r="H109" s="10"/>
      <c r="I109" s="6" t="s">
        <v>48</v>
      </c>
      <c r="J109" s="6" t="s">
        <v>48</v>
      </c>
      <c r="L109" s="11"/>
      <c r="M109" s="10"/>
      <c r="N109" s="10"/>
    </row>
    <row r="111" spans="1:16" ht="15">
      <c r="A111" s="357" t="s">
        <v>32</v>
      </c>
      <c r="B111" s="357"/>
      <c r="C111" s="357"/>
      <c r="D111" s="358" t="s">
        <v>33</v>
      </c>
      <c r="E111" s="359"/>
      <c r="F111" s="360"/>
      <c r="G111" s="361" t="s">
        <v>236</v>
      </c>
      <c r="H111" s="13"/>
      <c r="I111" s="363" t="s">
        <v>165</v>
      </c>
      <c r="J111" s="364"/>
      <c r="K111" s="364"/>
      <c r="L111" s="364"/>
      <c r="M111" s="364"/>
      <c r="N111" s="364"/>
      <c r="O111" s="364"/>
      <c r="P111" s="365"/>
    </row>
    <row r="112" spans="1:16" ht="15">
      <c r="A112" s="369" t="s">
        <v>164</v>
      </c>
      <c r="B112" s="369"/>
      <c r="C112" s="369"/>
      <c r="D112" s="373">
        <v>40844</v>
      </c>
      <c r="E112" s="371"/>
      <c r="F112" s="372"/>
      <c r="G112" s="362"/>
      <c r="H112" s="84"/>
      <c r="I112" s="366"/>
      <c r="J112" s="367"/>
      <c r="K112" s="367"/>
      <c r="L112" s="367"/>
      <c r="M112" s="367"/>
      <c r="N112" s="367"/>
      <c r="O112" s="367"/>
      <c r="P112" s="368"/>
    </row>
    <row r="113" spans="1:16" ht="1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8"/>
      <c r="L113" s="17"/>
      <c r="M113" s="17"/>
      <c r="N113" s="17"/>
      <c r="O113" s="17"/>
      <c r="P113" s="19"/>
    </row>
    <row r="114" spans="1:16" ht="30">
      <c r="A114" s="28" t="s">
        <v>229</v>
      </c>
      <c r="B114" s="43"/>
      <c r="C114" s="44">
        <v>1</v>
      </c>
      <c r="D114" s="44">
        <v>2</v>
      </c>
      <c r="E114" s="43"/>
      <c r="F114" s="44">
        <v>3</v>
      </c>
      <c r="G114" s="45">
        <v>4</v>
      </c>
      <c r="H114" s="43"/>
      <c r="I114" s="44">
        <v>5</v>
      </c>
      <c r="J114" s="45">
        <v>6</v>
      </c>
      <c r="K114" s="43"/>
      <c r="L114" s="44" t="s">
        <v>34</v>
      </c>
      <c r="M114" s="43"/>
      <c r="N114" s="44" t="s">
        <v>235</v>
      </c>
      <c r="O114" s="43"/>
      <c r="P114" s="44" t="s">
        <v>35</v>
      </c>
    </row>
    <row r="115" spans="1:16" ht="15">
      <c r="A115" s="111" t="s">
        <v>185</v>
      </c>
      <c r="B115" s="47"/>
      <c r="C115" s="123">
        <v>4</v>
      </c>
      <c r="D115" s="123">
        <v>3</v>
      </c>
      <c r="E115" s="47"/>
      <c r="F115" s="123">
        <v>6</v>
      </c>
      <c r="G115" s="127">
        <v>1</v>
      </c>
      <c r="H115" s="47"/>
      <c r="I115" s="123">
        <v>5</v>
      </c>
      <c r="J115" s="123">
        <v>6</v>
      </c>
      <c r="K115" s="46"/>
      <c r="L115" s="7"/>
      <c r="M115" s="46"/>
      <c r="N115" s="37">
        <f aca="true" t="shared" si="10" ref="N115:N127">SUM(C115:L115)+MIN(C115:J115)/100</f>
        <v>25.01</v>
      </c>
      <c r="O115" s="46"/>
      <c r="P115" s="6">
        <f aca="true" t="shared" si="11" ref="P115:P127">RANK(N115,$N$115:$N$127,1)</f>
        <v>1</v>
      </c>
    </row>
    <row r="116" spans="1:16" ht="15">
      <c r="A116" s="128" t="s">
        <v>31</v>
      </c>
      <c r="B116" s="47"/>
      <c r="C116" s="123">
        <v>7</v>
      </c>
      <c r="D116" s="123">
        <v>6</v>
      </c>
      <c r="E116" s="47"/>
      <c r="F116" s="123">
        <v>4</v>
      </c>
      <c r="G116" s="123">
        <v>5</v>
      </c>
      <c r="H116" s="47"/>
      <c r="I116" s="123">
        <v>3</v>
      </c>
      <c r="J116" s="123">
        <v>2</v>
      </c>
      <c r="K116" s="46"/>
      <c r="L116" s="7">
        <v>1</v>
      </c>
      <c r="M116" s="46"/>
      <c r="N116" s="37">
        <f t="shared" si="10"/>
        <v>28.02</v>
      </c>
      <c r="O116" s="46"/>
      <c r="P116" s="6">
        <f t="shared" si="11"/>
        <v>2</v>
      </c>
    </row>
    <row r="117" spans="1:16" ht="15">
      <c r="A117" s="116" t="s">
        <v>151</v>
      </c>
      <c r="B117" s="47"/>
      <c r="C117" s="123">
        <v>2</v>
      </c>
      <c r="D117" s="123">
        <v>2</v>
      </c>
      <c r="E117" s="47"/>
      <c r="F117" s="127">
        <v>1</v>
      </c>
      <c r="G117" s="123">
        <v>2</v>
      </c>
      <c r="H117" s="47"/>
      <c r="I117" s="123">
        <v>11</v>
      </c>
      <c r="J117" s="123">
        <v>11</v>
      </c>
      <c r="K117" s="47"/>
      <c r="L117" s="7"/>
      <c r="M117" s="47"/>
      <c r="N117" s="37">
        <f t="shared" si="10"/>
        <v>29.01</v>
      </c>
      <c r="O117" s="47"/>
      <c r="P117" s="6">
        <f t="shared" si="11"/>
        <v>3</v>
      </c>
    </row>
    <row r="118" spans="1:16" ht="15">
      <c r="A118" s="119" t="s">
        <v>124</v>
      </c>
      <c r="B118" s="47"/>
      <c r="C118" s="262">
        <v>1</v>
      </c>
      <c r="D118" s="262">
        <v>1</v>
      </c>
      <c r="E118" s="47"/>
      <c r="F118" s="123">
        <v>13</v>
      </c>
      <c r="G118" s="123">
        <v>6</v>
      </c>
      <c r="H118" s="47"/>
      <c r="I118" s="127">
        <v>1</v>
      </c>
      <c r="J118" s="127">
        <v>1</v>
      </c>
      <c r="K118" s="47"/>
      <c r="L118" s="7">
        <v>9</v>
      </c>
      <c r="M118" s="47"/>
      <c r="N118" s="37">
        <f t="shared" si="10"/>
        <v>32.01</v>
      </c>
      <c r="O118" s="47"/>
      <c r="P118" s="6">
        <f t="shared" si="11"/>
        <v>4</v>
      </c>
    </row>
    <row r="119" spans="1:16" ht="15">
      <c r="A119" s="112" t="s">
        <v>234</v>
      </c>
      <c r="B119" s="47"/>
      <c r="C119" s="123">
        <v>5</v>
      </c>
      <c r="D119" s="123">
        <v>4</v>
      </c>
      <c r="E119" s="47"/>
      <c r="F119" s="123">
        <v>13</v>
      </c>
      <c r="G119" s="123">
        <v>4</v>
      </c>
      <c r="H119" s="47"/>
      <c r="I119" s="123">
        <v>6</v>
      </c>
      <c r="J119" s="123">
        <v>5</v>
      </c>
      <c r="K119" s="47"/>
      <c r="L119" s="7"/>
      <c r="M119" s="47"/>
      <c r="N119" s="37">
        <f t="shared" si="10"/>
        <v>37.04</v>
      </c>
      <c r="O119" s="47"/>
      <c r="P119" s="6">
        <f t="shared" si="11"/>
        <v>5</v>
      </c>
    </row>
    <row r="120" spans="1:16" ht="15">
      <c r="A120" s="113" t="s">
        <v>213</v>
      </c>
      <c r="B120" s="47"/>
      <c r="C120" s="251">
        <v>10</v>
      </c>
      <c r="D120" s="251">
        <v>5</v>
      </c>
      <c r="E120" s="47"/>
      <c r="F120" s="251">
        <v>5</v>
      </c>
      <c r="G120" s="251">
        <v>8</v>
      </c>
      <c r="H120" s="47"/>
      <c r="I120" s="251">
        <v>2</v>
      </c>
      <c r="J120" s="123">
        <v>9</v>
      </c>
      <c r="K120" s="47"/>
      <c r="L120" s="8"/>
      <c r="M120" s="47"/>
      <c r="N120" s="37">
        <f t="shared" si="10"/>
        <v>39.02</v>
      </c>
      <c r="O120" s="47"/>
      <c r="P120" s="6">
        <f t="shared" si="11"/>
        <v>6</v>
      </c>
    </row>
    <row r="121" spans="1:16" ht="15">
      <c r="A121" s="117" t="s">
        <v>129</v>
      </c>
      <c r="B121" s="47"/>
      <c r="C121" s="123">
        <v>8</v>
      </c>
      <c r="D121" s="123">
        <v>11</v>
      </c>
      <c r="E121" s="47"/>
      <c r="F121" s="123">
        <v>2</v>
      </c>
      <c r="G121" s="123">
        <v>7</v>
      </c>
      <c r="H121" s="47"/>
      <c r="I121" s="123">
        <v>4</v>
      </c>
      <c r="J121" s="123">
        <v>3</v>
      </c>
      <c r="K121" s="47"/>
      <c r="L121" s="8">
        <v>5</v>
      </c>
      <c r="M121" s="47"/>
      <c r="N121" s="37">
        <f t="shared" si="10"/>
        <v>40.02</v>
      </c>
      <c r="O121" s="47"/>
      <c r="P121" s="6">
        <f t="shared" si="11"/>
        <v>7</v>
      </c>
    </row>
    <row r="122" spans="1:16" ht="15">
      <c r="A122" s="115" t="s">
        <v>120</v>
      </c>
      <c r="B122" s="47"/>
      <c r="C122" s="123">
        <v>3</v>
      </c>
      <c r="D122" s="123">
        <v>7</v>
      </c>
      <c r="E122" s="47"/>
      <c r="F122" s="123">
        <v>13</v>
      </c>
      <c r="G122" s="123">
        <v>10</v>
      </c>
      <c r="H122" s="47"/>
      <c r="I122" s="251">
        <v>8</v>
      </c>
      <c r="J122" s="123">
        <v>4</v>
      </c>
      <c r="K122" s="47"/>
      <c r="L122" s="8">
        <v>5</v>
      </c>
      <c r="M122" s="47"/>
      <c r="N122" s="37">
        <f t="shared" si="10"/>
        <v>50.03</v>
      </c>
      <c r="O122" s="47"/>
      <c r="P122" s="6">
        <f t="shared" si="11"/>
        <v>8</v>
      </c>
    </row>
    <row r="123" spans="1:16" ht="15">
      <c r="A123" s="120" t="s">
        <v>237</v>
      </c>
      <c r="B123" s="47"/>
      <c r="C123" s="123">
        <v>6</v>
      </c>
      <c r="D123" s="123">
        <v>6</v>
      </c>
      <c r="E123" s="47"/>
      <c r="F123" s="123">
        <v>7</v>
      </c>
      <c r="G123" s="123">
        <v>3</v>
      </c>
      <c r="H123" s="47"/>
      <c r="I123" s="123">
        <v>12</v>
      </c>
      <c r="J123" s="123">
        <v>12</v>
      </c>
      <c r="K123" s="47"/>
      <c r="L123" s="8">
        <v>5</v>
      </c>
      <c r="M123" s="47"/>
      <c r="N123" s="37">
        <f t="shared" si="10"/>
        <v>51.03</v>
      </c>
      <c r="O123" s="47"/>
      <c r="P123" s="6">
        <f t="shared" si="11"/>
        <v>9</v>
      </c>
    </row>
    <row r="124" spans="1:16" ht="15">
      <c r="A124" s="129" t="s">
        <v>149</v>
      </c>
      <c r="B124" s="47"/>
      <c r="C124" s="251">
        <v>12</v>
      </c>
      <c r="D124" s="251">
        <v>12</v>
      </c>
      <c r="E124" s="47"/>
      <c r="F124" s="123">
        <v>3</v>
      </c>
      <c r="G124" s="123">
        <v>14</v>
      </c>
      <c r="H124" s="47"/>
      <c r="I124" s="251">
        <v>7</v>
      </c>
      <c r="J124" s="123">
        <v>7</v>
      </c>
      <c r="K124" s="47"/>
      <c r="L124" s="8">
        <v>9</v>
      </c>
      <c r="M124" s="47"/>
      <c r="N124" s="37">
        <f t="shared" si="10"/>
        <v>64.03</v>
      </c>
      <c r="O124" s="47"/>
      <c r="P124" s="6">
        <f t="shared" si="11"/>
        <v>10</v>
      </c>
    </row>
    <row r="125" spans="1:16" ht="15">
      <c r="A125" s="121" t="s">
        <v>150</v>
      </c>
      <c r="B125" s="47"/>
      <c r="C125" s="251">
        <v>13</v>
      </c>
      <c r="D125" s="251">
        <v>13</v>
      </c>
      <c r="E125" s="47"/>
      <c r="F125" s="123">
        <v>8</v>
      </c>
      <c r="G125" s="123">
        <v>9</v>
      </c>
      <c r="H125" s="47"/>
      <c r="I125" s="123">
        <v>9</v>
      </c>
      <c r="J125" s="123">
        <v>8</v>
      </c>
      <c r="K125" s="47"/>
      <c r="L125" s="8">
        <v>5</v>
      </c>
      <c r="M125" s="47"/>
      <c r="N125" s="37">
        <f t="shared" si="10"/>
        <v>65.08</v>
      </c>
      <c r="O125" s="47"/>
      <c r="P125" s="6">
        <f t="shared" si="11"/>
        <v>11</v>
      </c>
    </row>
    <row r="126" spans="1:16" ht="15">
      <c r="A126" s="114" t="s">
        <v>188</v>
      </c>
      <c r="B126" s="47"/>
      <c r="C126" s="251">
        <v>11</v>
      </c>
      <c r="D126" s="251">
        <v>8</v>
      </c>
      <c r="E126" s="47"/>
      <c r="F126" s="123">
        <v>14</v>
      </c>
      <c r="G126" s="123">
        <v>14</v>
      </c>
      <c r="H126" s="47"/>
      <c r="I126" s="123">
        <v>10</v>
      </c>
      <c r="J126" s="123">
        <v>10</v>
      </c>
      <c r="K126" s="47"/>
      <c r="L126" s="8"/>
      <c r="M126" s="47"/>
      <c r="N126" s="37">
        <f t="shared" si="10"/>
        <v>67.08</v>
      </c>
      <c r="O126" s="47"/>
      <c r="P126" s="6">
        <f t="shared" si="11"/>
        <v>12</v>
      </c>
    </row>
    <row r="127" spans="1:16" ht="15">
      <c r="A127" s="118" t="s">
        <v>123</v>
      </c>
      <c r="B127" s="47"/>
      <c r="C127" s="123">
        <v>9</v>
      </c>
      <c r="D127" s="123">
        <v>10</v>
      </c>
      <c r="E127" s="47"/>
      <c r="F127" s="123">
        <v>9</v>
      </c>
      <c r="G127" s="123">
        <v>14</v>
      </c>
      <c r="H127" s="47"/>
      <c r="I127" s="123">
        <v>14</v>
      </c>
      <c r="J127" s="123">
        <v>14</v>
      </c>
      <c r="K127" s="47"/>
      <c r="L127" s="8"/>
      <c r="M127" s="47"/>
      <c r="N127" s="37">
        <f t="shared" si="10"/>
        <v>70.09</v>
      </c>
      <c r="O127" s="47"/>
      <c r="P127" s="6">
        <f t="shared" si="11"/>
        <v>13</v>
      </c>
    </row>
    <row r="128" spans="1:16" ht="16.5">
      <c r="A128" s="80"/>
      <c r="B128" s="47"/>
      <c r="C128" s="123"/>
      <c r="D128" s="123"/>
      <c r="E128" s="47"/>
      <c r="F128" s="6"/>
      <c r="G128" s="6"/>
      <c r="H128" s="47"/>
      <c r="I128" s="6"/>
      <c r="J128" s="6"/>
      <c r="K128" s="47"/>
      <c r="L128" s="6"/>
      <c r="M128" s="47"/>
      <c r="N128" s="6"/>
      <c r="O128" s="47"/>
      <c r="P128" s="6"/>
    </row>
    <row r="129" spans="1:16" ht="15">
      <c r="A129" s="9" t="s">
        <v>134</v>
      </c>
      <c r="B129" s="12"/>
      <c r="D129" s="73"/>
      <c r="E129" s="73"/>
      <c r="F129" s="73"/>
      <c r="G129" s="73"/>
      <c r="H129" s="73"/>
      <c r="I129" s="73"/>
      <c r="J129" s="73"/>
      <c r="K129" s="81"/>
      <c r="L129" s="73"/>
      <c r="M129" s="81"/>
      <c r="N129" s="73"/>
      <c r="O129" s="81"/>
      <c r="P129" s="73"/>
    </row>
    <row r="130" spans="3:14" ht="15">
      <c r="C130" s="74" t="s">
        <v>46</v>
      </c>
      <c r="D130" s="75" t="s">
        <v>37</v>
      </c>
      <c r="F130" s="76" t="s">
        <v>38</v>
      </c>
      <c r="G130" s="77" t="s">
        <v>39</v>
      </c>
      <c r="I130" s="78" t="s">
        <v>36</v>
      </c>
      <c r="J130" s="79" t="s">
        <v>47</v>
      </c>
      <c r="M130" s="10"/>
      <c r="N130" s="10"/>
    </row>
    <row r="131" spans="3:14" ht="15">
      <c r="C131" s="6" t="s">
        <v>48</v>
      </c>
      <c r="D131" s="6">
        <v>15</v>
      </c>
      <c r="E131" s="10"/>
      <c r="F131" s="6" t="s">
        <v>48</v>
      </c>
      <c r="G131" s="6">
        <v>14</v>
      </c>
      <c r="H131" s="10"/>
      <c r="I131" s="6" t="s">
        <v>48</v>
      </c>
      <c r="J131" s="6" t="s">
        <v>48</v>
      </c>
      <c r="L131" s="11"/>
      <c r="M131" s="10"/>
      <c r="N131" s="10"/>
    </row>
    <row r="133" spans="1:16" ht="15">
      <c r="A133" s="357" t="s">
        <v>32</v>
      </c>
      <c r="B133" s="357"/>
      <c r="C133" s="357"/>
      <c r="D133" s="358" t="s">
        <v>33</v>
      </c>
      <c r="E133" s="359"/>
      <c r="F133" s="360"/>
      <c r="G133" s="361" t="s">
        <v>236</v>
      </c>
      <c r="H133" s="13"/>
      <c r="I133" s="363" t="s">
        <v>133</v>
      </c>
      <c r="J133" s="364"/>
      <c r="K133" s="364"/>
      <c r="L133" s="364"/>
      <c r="M133" s="364"/>
      <c r="N133" s="364"/>
      <c r="O133" s="364"/>
      <c r="P133" s="365"/>
    </row>
    <row r="134" spans="1:16" ht="15">
      <c r="A134" s="369" t="s">
        <v>207</v>
      </c>
      <c r="B134" s="369"/>
      <c r="C134" s="369"/>
      <c r="D134" s="373">
        <v>40823</v>
      </c>
      <c r="E134" s="371"/>
      <c r="F134" s="372"/>
      <c r="G134" s="362"/>
      <c r="H134" s="84"/>
      <c r="I134" s="366"/>
      <c r="J134" s="367"/>
      <c r="K134" s="367"/>
      <c r="L134" s="367"/>
      <c r="M134" s="367"/>
      <c r="N134" s="367"/>
      <c r="O134" s="367"/>
      <c r="P134" s="368"/>
    </row>
    <row r="135" spans="1:16" ht="15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8"/>
      <c r="L135" s="17"/>
      <c r="M135" s="17"/>
      <c r="N135" s="17"/>
      <c r="O135" s="17"/>
      <c r="P135" s="19"/>
    </row>
    <row r="136" spans="1:16" ht="30">
      <c r="A136" s="28" t="s">
        <v>229</v>
      </c>
      <c r="B136" s="43"/>
      <c r="C136" s="44">
        <v>1</v>
      </c>
      <c r="D136" s="44">
        <v>2</v>
      </c>
      <c r="E136" s="43"/>
      <c r="F136" s="44">
        <v>3</v>
      </c>
      <c r="G136" s="45">
        <v>4</v>
      </c>
      <c r="H136" s="43"/>
      <c r="I136" s="44">
        <v>5</v>
      </c>
      <c r="J136" s="45">
        <v>6</v>
      </c>
      <c r="K136" s="43"/>
      <c r="L136" s="44" t="s">
        <v>34</v>
      </c>
      <c r="M136" s="43"/>
      <c r="N136" s="44" t="s">
        <v>235</v>
      </c>
      <c r="O136" s="43"/>
      <c r="P136" s="44" t="s">
        <v>35</v>
      </c>
    </row>
    <row r="137" spans="1:16" ht="15">
      <c r="A137" s="111" t="s">
        <v>185</v>
      </c>
      <c r="B137" s="47"/>
      <c r="C137" s="127">
        <v>1</v>
      </c>
      <c r="D137" s="123">
        <v>4</v>
      </c>
      <c r="E137" s="47"/>
      <c r="F137" s="123">
        <v>2</v>
      </c>
      <c r="G137" s="123">
        <v>3</v>
      </c>
      <c r="H137" s="47"/>
      <c r="I137" s="127">
        <v>1</v>
      </c>
      <c r="J137" s="123"/>
      <c r="K137" s="46"/>
      <c r="L137" s="7"/>
      <c r="M137" s="46"/>
      <c r="N137" s="37">
        <f aca="true" t="shared" si="12" ref="N137:N149">SUM(C137:L137)+MIN(C137:J137)/100</f>
        <v>11.01</v>
      </c>
      <c r="O137" s="46"/>
      <c r="P137" s="6">
        <f aca="true" t="shared" si="13" ref="P137:P148">RANK(N137,$N$137:$N$149,1)</f>
        <v>1</v>
      </c>
    </row>
    <row r="138" spans="1:16" ht="15">
      <c r="A138" s="128" t="s">
        <v>31</v>
      </c>
      <c r="B138" s="47"/>
      <c r="C138" s="123">
        <v>6</v>
      </c>
      <c r="D138" s="123">
        <v>6</v>
      </c>
      <c r="E138" s="47"/>
      <c r="F138" s="123">
        <v>4</v>
      </c>
      <c r="G138" s="123">
        <v>2</v>
      </c>
      <c r="H138" s="47"/>
      <c r="I138" s="123">
        <v>2</v>
      </c>
      <c r="J138" s="123"/>
      <c r="K138" s="46"/>
      <c r="L138" s="7"/>
      <c r="M138" s="46"/>
      <c r="N138" s="37">
        <f t="shared" si="12"/>
        <v>20.02</v>
      </c>
      <c r="O138" s="46"/>
      <c r="P138" s="6">
        <f t="shared" si="13"/>
        <v>2</v>
      </c>
    </row>
    <row r="139" spans="1:16" ht="15">
      <c r="A139" s="112" t="s">
        <v>234</v>
      </c>
      <c r="B139" s="47"/>
      <c r="C139" s="123">
        <v>4</v>
      </c>
      <c r="D139" s="123">
        <v>3</v>
      </c>
      <c r="E139" s="47"/>
      <c r="F139" s="123">
        <v>7</v>
      </c>
      <c r="G139" s="123">
        <v>5</v>
      </c>
      <c r="H139" s="47"/>
      <c r="I139" s="123">
        <v>8</v>
      </c>
      <c r="J139" s="123"/>
      <c r="K139" s="47"/>
      <c r="L139" s="7"/>
      <c r="M139" s="47"/>
      <c r="N139" s="37">
        <f t="shared" si="12"/>
        <v>27.03</v>
      </c>
      <c r="O139" s="47"/>
      <c r="P139" s="6">
        <f t="shared" si="13"/>
        <v>3</v>
      </c>
    </row>
    <row r="140" spans="1:16" ht="15">
      <c r="A140" s="116" t="s">
        <v>151</v>
      </c>
      <c r="B140" s="47"/>
      <c r="C140" s="123">
        <v>3</v>
      </c>
      <c r="D140" s="123">
        <v>5</v>
      </c>
      <c r="E140" s="47"/>
      <c r="F140" s="123">
        <v>6</v>
      </c>
      <c r="G140" s="123">
        <v>11</v>
      </c>
      <c r="H140" s="47"/>
      <c r="I140" s="123">
        <v>7</v>
      </c>
      <c r="J140" s="123"/>
      <c r="K140" s="47"/>
      <c r="L140" s="7"/>
      <c r="M140" s="47"/>
      <c r="N140" s="37">
        <f t="shared" si="12"/>
        <v>32.03</v>
      </c>
      <c r="O140" s="47"/>
      <c r="P140" s="6">
        <f t="shared" si="13"/>
        <v>4</v>
      </c>
    </row>
    <row r="141" spans="1:16" ht="15">
      <c r="A141" s="119" t="s">
        <v>124</v>
      </c>
      <c r="B141" s="47"/>
      <c r="C141" s="126">
        <v>13</v>
      </c>
      <c r="D141" s="126">
        <v>13</v>
      </c>
      <c r="E141" s="47"/>
      <c r="F141" s="127">
        <v>1</v>
      </c>
      <c r="G141" s="127">
        <v>1</v>
      </c>
      <c r="H141" s="47"/>
      <c r="I141" s="123">
        <v>3</v>
      </c>
      <c r="J141" s="123"/>
      <c r="K141" s="47"/>
      <c r="L141" s="7">
        <v>3</v>
      </c>
      <c r="M141" s="47"/>
      <c r="N141" s="37">
        <f t="shared" si="12"/>
        <v>34.01</v>
      </c>
      <c r="O141" s="47"/>
      <c r="P141" s="6">
        <f t="shared" si="13"/>
        <v>5</v>
      </c>
    </row>
    <row r="142" spans="1:16" ht="15">
      <c r="A142" s="114" t="s">
        <v>188</v>
      </c>
      <c r="B142" s="47"/>
      <c r="C142" s="125">
        <v>13</v>
      </c>
      <c r="D142" s="126">
        <v>13</v>
      </c>
      <c r="E142" s="47"/>
      <c r="F142" s="123">
        <v>3</v>
      </c>
      <c r="G142" s="123">
        <v>4</v>
      </c>
      <c r="H142" s="47"/>
      <c r="I142" s="123">
        <v>4</v>
      </c>
      <c r="J142" s="123"/>
      <c r="K142" s="47"/>
      <c r="L142" s="8"/>
      <c r="M142" s="47"/>
      <c r="N142" s="37">
        <f t="shared" si="12"/>
        <v>37.03</v>
      </c>
      <c r="O142" s="47"/>
      <c r="P142" s="6">
        <f t="shared" si="13"/>
        <v>6</v>
      </c>
    </row>
    <row r="143" spans="1:16" ht="15">
      <c r="A143" s="120" t="s">
        <v>237</v>
      </c>
      <c r="B143" s="47"/>
      <c r="C143" s="122">
        <v>2</v>
      </c>
      <c r="D143" s="127">
        <v>1</v>
      </c>
      <c r="E143" s="47"/>
      <c r="F143" s="123">
        <v>9</v>
      </c>
      <c r="G143" s="123">
        <v>13</v>
      </c>
      <c r="H143" s="47"/>
      <c r="I143" s="123">
        <v>9</v>
      </c>
      <c r="J143" s="123"/>
      <c r="K143" s="47"/>
      <c r="L143" s="8">
        <v>4</v>
      </c>
      <c r="M143" s="47"/>
      <c r="N143" s="37">
        <f t="shared" si="12"/>
        <v>38.01</v>
      </c>
      <c r="O143" s="47"/>
      <c r="P143" s="6">
        <f t="shared" si="13"/>
        <v>7</v>
      </c>
    </row>
    <row r="144" spans="1:16" ht="15">
      <c r="A144" s="117" t="s">
        <v>129</v>
      </c>
      <c r="B144" s="47"/>
      <c r="C144" s="123">
        <v>7</v>
      </c>
      <c r="D144" s="123">
        <v>7</v>
      </c>
      <c r="E144" s="47"/>
      <c r="F144" s="123">
        <v>5</v>
      </c>
      <c r="G144" s="123">
        <v>7</v>
      </c>
      <c r="H144" s="47"/>
      <c r="I144" s="123">
        <v>6</v>
      </c>
      <c r="J144" s="123"/>
      <c r="K144" s="47"/>
      <c r="L144" s="8">
        <v>6</v>
      </c>
      <c r="M144" s="47"/>
      <c r="N144" s="37">
        <f t="shared" si="12"/>
        <v>38.05</v>
      </c>
      <c r="O144" s="47"/>
      <c r="P144" s="6">
        <f t="shared" si="13"/>
        <v>8</v>
      </c>
    </row>
    <row r="145" spans="1:16" ht="15">
      <c r="A145" s="115" t="s">
        <v>120</v>
      </c>
      <c r="B145" s="47"/>
      <c r="C145" s="123">
        <v>5</v>
      </c>
      <c r="D145" s="123">
        <v>2</v>
      </c>
      <c r="E145" s="47"/>
      <c r="F145" s="123">
        <v>12</v>
      </c>
      <c r="G145" s="123">
        <v>6</v>
      </c>
      <c r="H145" s="47"/>
      <c r="I145" s="125">
        <v>13</v>
      </c>
      <c r="J145" s="123"/>
      <c r="K145" s="47"/>
      <c r="L145" s="8">
        <v>2</v>
      </c>
      <c r="M145" s="47"/>
      <c r="N145" s="37">
        <f t="shared" si="12"/>
        <v>40.02</v>
      </c>
      <c r="O145" s="47"/>
      <c r="P145" s="6">
        <f t="shared" si="13"/>
        <v>9</v>
      </c>
    </row>
    <row r="146" spans="1:16" ht="15">
      <c r="A146" s="118" t="s">
        <v>123</v>
      </c>
      <c r="B146" s="47"/>
      <c r="C146" s="123">
        <v>8</v>
      </c>
      <c r="D146" s="123">
        <v>8</v>
      </c>
      <c r="E146" s="47"/>
      <c r="F146" s="123">
        <v>8</v>
      </c>
      <c r="G146" s="123">
        <v>8</v>
      </c>
      <c r="H146" s="47"/>
      <c r="I146" s="123">
        <v>5</v>
      </c>
      <c r="J146" s="123"/>
      <c r="K146" s="47"/>
      <c r="L146" s="8">
        <v>3</v>
      </c>
      <c r="M146" s="47"/>
      <c r="N146" s="37">
        <f t="shared" si="12"/>
        <v>40.05</v>
      </c>
      <c r="O146" s="47"/>
      <c r="P146" s="6">
        <f t="shared" si="13"/>
        <v>10</v>
      </c>
    </row>
    <row r="147" spans="1:16" ht="15">
      <c r="A147" s="121" t="s">
        <v>150</v>
      </c>
      <c r="B147" s="47"/>
      <c r="C147" s="126">
        <v>13</v>
      </c>
      <c r="D147" s="126">
        <v>13</v>
      </c>
      <c r="E147" s="47"/>
      <c r="F147" s="123">
        <v>10</v>
      </c>
      <c r="G147" s="123">
        <v>10</v>
      </c>
      <c r="H147" s="47"/>
      <c r="I147" s="123">
        <v>10</v>
      </c>
      <c r="J147" s="123"/>
      <c r="K147" s="47"/>
      <c r="L147" s="8"/>
      <c r="M147" s="47"/>
      <c r="N147" s="37">
        <f t="shared" si="12"/>
        <v>56.1</v>
      </c>
      <c r="O147" s="47"/>
      <c r="P147" s="6">
        <f t="shared" si="13"/>
        <v>11</v>
      </c>
    </row>
    <row r="148" spans="1:16" ht="15">
      <c r="A148" s="129" t="s">
        <v>149</v>
      </c>
      <c r="B148" s="47"/>
      <c r="C148" s="126">
        <v>13</v>
      </c>
      <c r="D148" s="126">
        <v>13</v>
      </c>
      <c r="E148" s="47"/>
      <c r="F148" s="123">
        <v>11</v>
      </c>
      <c r="G148" s="123">
        <v>9</v>
      </c>
      <c r="H148" s="47"/>
      <c r="I148" s="125">
        <v>13</v>
      </c>
      <c r="J148" s="123"/>
      <c r="K148" s="47"/>
      <c r="L148" s="8">
        <v>2</v>
      </c>
      <c r="M148" s="47"/>
      <c r="N148" s="37">
        <f t="shared" si="12"/>
        <v>61.09</v>
      </c>
      <c r="O148" s="47"/>
      <c r="P148" s="6">
        <f t="shared" si="13"/>
        <v>12</v>
      </c>
    </row>
    <row r="149" spans="1:16" ht="15">
      <c r="A149" s="113" t="s">
        <v>213</v>
      </c>
      <c r="B149" s="47"/>
      <c r="C149" s="124">
        <v>14</v>
      </c>
      <c r="D149" s="124">
        <v>14</v>
      </c>
      <c r="E149" s="47"/>
      <c r="F149" s="124">
        <v>14</v>
      </c>
      <c r="G149" s="124">
        <v>14</v>
      </c>
      <c r="H149" s="47"/>
      <c r="I149" s="124">
        <v>14</v>
      </c>
      <c r="J149" s="123"/>
      <c r="K149" s="47"/>
      <c r="L149" s="8"/>
      <c r="M149" s="47"/>
      <c r="N149" s="37">
        <f t="shared" si="12"/>
        <v>70.14</v>
      </c>
      <c r="O149" s="47"/>
      <c r="P149" s="6">
        <v>14</v>
      </c>
    </row>
    <row r="150" spans="1:16" ht="16.5">
      <c r="A150" s="80"/>
      <c r="B150" s="47"/>
      <c r="C150" s="123"/>
      <c r="D150" s="123"/>
      <c r="E150" s="47"/>
      <c r="F150" s="6"/>
      <c r="G150" s="6"/>
      <c r="H150" s="47"/>
      <c r="I150" s="6"/>
      <c r="J150" s="6"/>
      <c r="K150" s="47"/>
      <c r="L150" s="6"/>
      <c r="M150" s="47"/>
      <c r="N150" s="6"/>
      <c r="O150" s="47"/>
      <c r="P150" s="6"/>
    </row>
    <row r="151" spans="1:16" ht="15">
      <c r="A151" s="9" t="s">
        <v>134</v>
      </c>
      <c r="B151" s="12"/>
      <c r="D151" s="73"/>
      <c r="E151" s="73"/>
      <c r="F151" s="73"/>
      <c r="G151" s="73"/>
      <c r="H151" s="73"/>
      <c r="I151" s="73"/>
      <c r="J151" s="73"/>
      <c r="K151" s="81"/>
      <c r="L151" s="73"/>
      <c r="M151" s="81"/>
      <c r="N151" s="73"/>
      <c r="O151" s="81"/>
      <c r="P151" s="73"/>
    </row>
    <row r="152" spans="3:14" ht="15">
      <c r="C152" s="74" t="s">
        <v>46</v>
      </c>
      <c r="D152" s="75" t="s">
        <v>37</v>
      </c>
      <c r="F152" s="76" t="s">
        <v>38</v>
      </c>
      <c r="G152" s="77" t="s">
        <v>39</v>
      </c>
      <c r="I152" s="78" t="s">
        <v>36</v>
      </c>
      <c r="J152" s="79" t="s">
        <v>47</v>
      </c>
      <c r="M152" s="10"/>
      <c r="N152" s="10"/>
    </row>
    <row r="153" spans="3:14" ht="15">
      <c r="C153" s="6" t="s">
        <v>48</v>
      </c>
      <c r="D153" s="6">
        <v>15</v>
      </c>
      <c r="E153" s="10"/>
      <c r="F153" s="6" t="s">
        <v>48</v>
      </c>
      <c r="G153" s="6">
        <v>14</v>
      </c>
      <c r="H153" s="10"/>
      <c r="I153" s="6" t="s">
        <v>48</v>
      </c>
      <c r="J153" s="6" t="s">
        <v>48</v>
      </c>
      <c r="L153" s="11"/>
      <c r="M153" s="10"/>
      <c r="N153" s="10"/>
    </row>
  </sheetData>
  <sheetProtection/>
  <mergeCells count="42">
    <mergeCell ref="A24:C24"/>
    <mergeCell ref="D24:F24"/>
    <mergeCell ref="G24:G25"/>
    <mergeCell ref="I24:P25"/>
    <mergeCell ref="A25:C25"/>
    <mergeCell ref="D25:F25"/>
    <mergeCell ref="A45:C45"/>
    <mergeCell ref="D45:F45"/>
    <mergeCell ref="G45:G46"/>
    <mergeCell ref="I45:P46"/>
    <mergeCell ref="A46:C46"/>
    <mergeCell ref="D46:F46"/>
    <mergeCell ref="A67:C67"/>
    <mergeCell ref="D67:F67"/>
    <mergeCell ref="G67:G68"/>
    <mergeCell ref="I67:P68"/>
    <mergeCell ref="A68:C68"/>
    <mergeCell ref="D68:F68"/>
    <mergeCell ref="A111:C111"/>
    <mergeCell ref="D111:F111"/>
    <mergeCell ref="G111:G112"/>
    <mergeCell ref="I111:P112"/>
    <mergeCell ref="A112:C112"/>
    <mergeCell ref="D112:F112"/>
    <mergeCell ref="A133:C133"/>
    <mergeCell ref="D133:F133"/>
    <mergeCell ref="G133:G134"/>
    <mergeCell ref="I133:P134"/>
    <mergeCell ref="A134:C134"/>
    <mergeCell ref="D134:F134"/>
    <mergeCell ref="A89:C89"/>
    <mergeCell ref="D89:F89"/>
    <mergeCell ref="G89:G90"/>
    <mergeCell ref="I89:P90"/>
    <mergeCell ref="A90:C90"/>
    <mergeCell ref="D90:F90"/>
    <mergeCell ref="A1:C1"/>
    <mergeCell ref="D1:F1"/>
    <mergeCell ref="G1:G2"/>
    <mergeCell ref="I1:P2"/>
    <mergeCell ref="A2:C2"/>
    <mergeCell ref="D2:F2"/>
  </mergeCells>
  <conditionalFormatting sqref="P137:P149 P115:P127 P93:P105 D77 C93:C105 F93:J105 C71:C82 F71:J82 P71:P82">
    <cfRule type="cellIs" priority="10" dxfId="1" operator="equal" stopIfTrue="1">
      <formula>1</formula>
    </cfRule>
  </conditionalFormatting>
  <conditionalFormatting sqref="D55 C49:C60 F49:J60 P49:P60">
    <cfRule type="cellIs" priority="9" dxfId="1" operator="equal" stopIfTrue="1">
      <formula>1</formula>
    </cfRule>
  </conditionalFormatting>
  <conditionalFormatting sqref="D52">
    <cfRule type="cellIs" priority="8" dxfId="1" operator="equal" stopIfTrue="1">
      <formula>1</formula>
    </cfRule>
  </conditionalFormatting>
  <conditionalFormatting sqref="D34 C28:C39 F28:J39 P28:P39">
    <cfRule type="cellIs" priority="7" dxfId="1" operator="equal" stopIfTrue="1">
      <formula>1</formula>
    </cfRule>
  </conditionalFormatting>
  <conditionalFormatting sqref="D31">
    <cfRule type="cellIs" priority="6" dxfId="1" operator="equal" stopIfTrue="1">
      <formula>1</formula>
    </cfRule>
  </conditionalFormatting>
  <conditionalFormatting sqref="D33">
    <cfRule type="cellIs" priority="5" dxfId="1" operator="equal" stopIfTrue="1">
      <formula>1</formula>
    </cfRule>
  </conditionalFormatting>
  <conditionalFormatting sqref="F5:J6 C5:C16 P5:P16 F8:J12 F7:H7 F14:J16 F13:H13">
    <cfRule type="cellIs" priority="4" dxfId="1" operator="equal" stopIfTrue="1">
      <formula>1</formula>
    </cfRule>
  </conditionalFormatting>
  <conditionalFormatting sqref="D5:D16">
    <cfRule type="cellIs" priority="1" dxfId="1" operator="equal" stopIfTrue="1">
      <formula>1</formula>
    </cfRule>
  </conditionalFormatting>
  <printOptions horizontalCentered="1" verticalCentered="1"/>
  <pageMargins left="0.2755905511811024" right="0.4724409448818898" top="0.8661417322834646" bottom="0.31496062992125984" header="0.2362204724409449" footer="0.2362204724409449"/>
  <pageSetup horizontalDpi="300" verticalDpi="300" orientation="landscape" paperSize="9"/>
  <headerFooter alignWithMargins="0">
    <oddHeader>&amp;C&amp;"Arial,Bold Italic"&amp;28Team Race Results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8"/>
  <sheetViews>
    <sheetView zoomScale="125" zoomScaleNormal="125" workbookViewId="0" topLeftCell="A1">
      <selection activeCell="Q4" sqref="Q4"/>
    </sheetView>
  </sheetViews>
  <sheetFormatPr defaultColWidth="8.8515625" defaultRowHeight="12.75"/>
  <cols>
    <col min="1" max="1" width="2.7109375" style="322" customWidth="1"/>
    <col min="2" max="2" width="6.7109375" style="0" customWidth="1"/>
    <col min="3" max="3" width="30.28125" style="0" customWidth="1"/>
    <col min="4" max="4" width="4.140625" style="15" customWidth="1"/>
    <col min="5" max="6" width="3.7109375" style="15" customWidth="1"/>
    <col min="7" max="7" width="4.00390625" style="0" bestFit="1" customWidth="1"/>
    <col min="8" max="8" width="2.7109375" style="0" customWidth="1"/>
    <col min="9" max="9" width="5.7109375" style="0" customWidth="1"/>
    <col min="10" max="10" width="30.28125" style="0" bestFit="1" customWidth="1"/>
    <col min="11" max="11" width="3.7109375" style="0" customWidth="1"/>
    <col min="12" max="13" width="3.7109375" style="15" customWidth="1"/>
    <col min="14" max="14" width="4.00390625" style="0" bestFit="1" customWidth="1"/>
    <col min="15" max="15" width="2.7109375" style="0" customWidth="1"/>
    <col min="16" max="16" width="5.7109375" style="0" customWidth="1"/>
    <col min="17" max="17" width="32.00390625" style="0" bestFit="1" customWidth="1"/>
    <col min="18" max="18" width="3.7109375" style="0" customWidth="1"/>
    <col min="19" max="20" width="3.7109375" style="15" customWidth="1"/>
    <col min="21" max="21" width="4.00390625" style="0" bestFit="1" customWidth="1"/>
  </cols>
  <sheetData>
    <row r="1" spans="1:20" ht="14.25">
      <c r="A1" s="374" t="s">
        <v>331</v>
      </c>
      <c r="B1" s="375"/>
      <c r="C1" s="319" t="s">
        <v>328</v>
      </c>
      <c r="D1" s="21"/>
      <c r="E1" s="21"/>
      <c r="F1" s="21"/>
      <c r="L1" s="21"/>
      <c r="M1" s="21"/>
      <c r="S1" s="21"/>
      <c r="T1" s="21"/>
    </row>
    <row r="2" spans="1:20" ht="12.75">
      <c r="A2" s="376" t="s">
        <v>40</v>
      </c>
      <c r="B2" s="377"/>
      <c r="C2" s="63" t="s">
        <v>43</v>
      </c>
      <c r="D2" s="100"/>
      <c r="E2" s="100" t="s">
        <v>30</v>
      </c>
      <c r="F2" s="100"/>
      <c r="G2" s="64"/>
      <c r="H2" s="65" t="s">
        <v>42</v>
      </c>
      <c r="I2" s="65"/>
      <c r="J2" s="63" t="s">
        <v>41</v>
      </c>
      <c r="K2" s="100"/>
      <c r="L2" s="100" t="s">
        <v>30</v>
      </c>
      <c r="M2" s="139"/>
      <c r="N2" s="141"/>
      <c r="O2" s="140" t="s">
        <v>44</v>
      </c>
      <c r="P2" s="65"/>
      <c r="Q2" s="63" t="s">
        <v>211</v>
      </c>
      <c r="R2" s="101"/>
      <c r="S2" s="100" t="s">
        <v>30</v>
      </c>
      <c r="T2" s="100"/>
    </row>
    <row r="3" spans="1:21" ht="12.75">
      <c r="A3" s="320">
        <v>1</v>
      </c>
      <c r="B3" s="38" t="s">
        <v>121</v>
      </c>
      <c r="C3" s="62" t="s">
        <v>336</v>
      </c>
      <c r="D3" s="320" t="s">
        <v>167</v>
      </c>
      <c r="E3" s="71">
        <v>1</v>
      </c>
      <c r="F3" s="71">
        <v>2</v>
      </c>
      <c r="G3" s="267">
        <f aca="true" t="shared" si="0" ref="G3:G14">SUM(E3:F3)+MIN(E3:F3)/1000</f>
        <v>3.001</v>
      </c>
      <c r="H3" s="61">
        <v>1</v>
      </c>
      <c r="I3" s="83" t="s">
        <v>146</v>
      </c>
      <c r="J3" s="62" t="s">
        <v>287</v>
      </c>
      <c r="K3" s="320" t="s">
        <v>203</v>
      </c>
      <c r="L3" s="71">
        <v>1</v>
      </c>
      <c r="M3" s="71">
        <v>1</v>
      </c>
      <c r="N3" s="252">
        <f aca="true" t="shared" si="1" ref="N3:N14">SUM(L3:M3)+MIN(L3:M3)/1000</f>
        <v>2.001</v>
      </c>
      <c r="O3" s="61">
        <v>1</v>
      </c>
      <c r="P3" s="33" t="s">
        <v>185</v>
      </c>
      <c r="Q3" s="62" t="s">
        <v>343</v>
      </c>
      <c r="R3" s="320" t="s">
        <v>241</v>
      </c>
      <c r="S3" s="71">
        <v>1</v>
      </c>
      <c r="T3" s="71">
        <v>1</v>
      </c>
      <c r="U3" s="143">
        <f aca="true" t="shared" si="2" ref="U3:U14">SUM(S3:T3)+MIN(S3:T3)/1000</f>
        <v>2.001</v>
      </c>
    </row>
    <row r="4" spans="1:21" ht="12.75">
      <c r="A4" s="320">
        <v>2</v>
      </c>
      <c r="B4" s="33" t="s">
        <v>185</v>
      </c>
      <c r="C4" s="62" t="s">
        <v>170</v>
      </c>
      <c r="D4" s="320" t="s">
        <v>241</v>
      </c>
      <c r="E4" s="90">
        <v>2</v>
      </c>
      <c r="F4" s="90">
        <v>3</v>
      </c>
      <c r="G4" s="267">
        <f t="shared" si="0"/>
        <v>5.002</v>
      </c>
      <c r="H4" s="61">
        <v>2</v>
      </c>
      <c r="I4" s="38" t="s">
        <v>121</v>
      </c>
      <c r="J4" s="62" t="s">
        <v>336</v>
      </c>
      <c r="K4" s="320" t="s">
        <v>167</v>
      </c>
      <c r="L4" s="90">
        <v>2</v>
      </c>
      <c r="M4" s="90">
        <v>2</v>
      </c>
      <c r="N4" s="67">
        <f t="shared" si="1"/>
        <v>4.002</v>
      </c>
      <c r="O4" s="61">
        <v>2</v>
      </c>
      <c r="P4" s="83" t="s">
        <v>146</v>
      </c>
      <c r="Q4" s="62" t="s">
        <v>345</v>
      </c>
      <c r="R4" s="320" t="s">
        <v>203</v>
      </c>
      <c r="S4" s="71">
        <v>2</v>
      </c>
      <c r="T4" s="71">
        <v>2</v>
      </c>
      <c r="U4" s="143">
        <f t="shared" si="2"/>
        <v>4.002</v>
      </c>
    </row>
    <row r="5" spans="1:21" ht="12.75">
      <c r="A5" s="320">
        <v>3</v>
      </c>
      <c r="B5" s="4" t="s">
        <v>233</v>
      </c>
      <c r="C5" s="62" t="s">
        <v>338</v>
      </c>
      <c r="D5" s="320" t="s">
        <v>208</v>
      </c>
      <c r="E5" s="71">
        <v>7</v>
      </c>
      <c r="F5" s="71">
        <v>1</v>
      </c>
      <c r="G5" s="267">
        <f t="shared" si="0"/>
        <v>8.001</v>
      </c>
      <c r="H5" s="61">
        <v>3</v>
      </c>
      <c r="I5" s="33" t="s">
        <v>185</v>
      </c>
      <c r="J5" s="62" t="s">
        <v>3</v>
      </c>
      <c r="K5" s="320" t="s">
        <v>241</v>
      </c>
      <c r="L5" s="71">
        <v>3</v>
      </c>
      <c r="M5" s="71">
        <v>3</v>
      </c>
      <c r="N5" s="67">
        <f t="shared" si="1"/>
        <v>6.003</v>
      </c>
      <c r="O5" s="61">
        <v>3</v>
      </c>
      <c r="P5" s="133" t="s">
        <v>156</v>
      </c>
      <c r="Q5" s="62" t="s">
        <v>348</v>
      </c>
      <c r="R5" s="320" t="s">
        <v>202</v>
      </c>
      <c r="S5" s="71">
        <v>4</v>
      </c>
      <c r="T5" s="71">
        <v>3</v>
      </c>
      <c r="U5" s="143">
        <f t="shared" si="2"/>
        <v>7.003</v>
      </c>
    </row>
    <row r="6" spans="1:21" ht="12.75">
      <c r="A6" s="320">
        <v>4</v>
      </c>
      <c r="B6" s="34" t="s">
        <v>259</v>
      </c>
      <c r="C6" s="62" t="s">
        <v>284</v>
      </c>
      <c r="D6" s="320" t="s">
        <v>186</v>
      </c>
      <c r="E6" s="90">
        <v>3</v>
      </c>
      <c r="F6" s="90">
        <v>5</v>
      </c>
      <c r="G6" s="267">
        <f t="shared" si="0"/>
        <v>8.003</v>
      </c>
      <c r="H6" s="61">
        <v>4</v>
      </c>
      <c r="I6" s="4" t="s">
        <v>233</v>
      </c>
      <c r="J6" s="62" t="s">
        <v>20</v>
      </c>
      <c r="K6" s="320" t="s">
        <v>208</v>
      </c>
      <c r="L6" s="90">
        <v>5</v>
      </c>
      <c r="M6" s="90">
        <v>4</v>
      </c>
      <c r="N6" s="67">
        <f t="shared" si="1"/>
        <v>9.004</v>
      </c>
      <c r="O6" s="61">
        <v>4</v>
      </c>
      <c r="P6" s="38" t="s">
        <v>90</v>
      </c>
      <c r="Q6" s="62" t="s">
        <v>316</v>
      </c>
      <c r="R6" s="320" t="s">
        <v>111</v>
      </c>
      <c r="S6" s="90">
        <v>3</v>
      </c>
      <c r="T6" s="90">
        <v>5</v>
      </c>
      <c r="U6" s="143">
        <f t="shared" si="2"/>
        <v>8.003</v>
      </c>
    </row>
    <row r="7" spans="1:21" ht="12.75">
      <c r="A7" s="320">
        <v>5</v>
      </c>
      <c r="B7" s="83" t="s">
        <v>146</v>
      </c>
      <c r="C7" s="253" t="s">
        <v>299</v>
      </c>
      <c r="D7" s="320" t="s">
        <v>203</v>
      </c>
      <c r="E7" s="71">
        <v>5</v>
      </c>
      <c r="F7" s="71">
        <v>4</v>
      </c>
      <c r="G7" s="267">
        <f t="shared" si="0"/>
        <v>9.004</v>
      </c>
      <c r="H7" s="61">
        <v>5</v>
      </c>
      <c r="I7" s="2" t="s">
        <v>261</v>
      </c>
      <c r="J7" s="62" t="s">
        <v>341</v>
      </c>
      <c r="K7" s="320" t="s">
        <v>212</v>
      </c>
      <c r="L7" s="71">
        <v>4</v>
      </c>
      <c r="M7" s="71">
        <v>5</v>
      </c>
      <c r="N7" s="67">
        <f t="shared" si="1"/>
        <v>9.004</v>
      </c>
      <c r="O7" s="61">
        <v>5</v>
      </c>
      <c r="P7" s="4" t="s">
        <v>233</v>
      </c>
      <c r="Q7" s="62" t="s">
        <v>344</v>
      </c>
      <c r="R7" s="320" t="s">
        <v>208</v>
      </c>
      <c r="S7" s="71">
        <v>7</v>
      </c>
      <c r="T7" s="71">
        <v>4</v>
      </c>
      <c r="U7" s="143">
        <f t="shared" si="2"/>
        <v>11.004</v>
      </c>
    </row>
    <row r="8" spans="1:21" ht="12.75">
      <c r="A8" s="320">
        <v>6</v>
      </c>
      <c r="B8" s="38" t="s">
        <v>90</v>
      </c>
      <c r="C8" s="253" t="s">
        <v>316</v>
      </c>
      <c r="D8" s="320" t="s">
        <v>238</v>
      </c>
      <c r="E8" s="71">
        <v>4</v>
      </c>
      <c r="F8" s="71">
        <v>6</v>
      </c>
      <c r="G8" s="267">
        <f t="shared" si="0"/>
        <v>10.004</v>
      </c>
      <c r="H8" s="61">
        <v>6</v>
      </c>
      <c r="I8" s="38" t="s">
        <v>90</v>
      </c>
      <c r="J8" s="62" t="s">
        <v>316</v>
      </c>
      <c r="K8" s="320" t="s">
        <v>238</v>
      </c>
      <c r="L8" s="71">
        <v>7</v>
      </c>
      <c r="M8" s="71">
        <v>6</v>
      </c>
      <c r="N8" s="67">
        <f t="shared" si="1"/>
        <v>13.006</v>
      </c>
      <c r="O8" s="61">
        <v>6</v>
      </c>
      <c r="P8" s="34" t="s">
        <v>259</v>
      </c>
      <c r="Q8" s="62" t="s">
        <v>346</v>
      </c>
      <c r="R8" s="320" t="s">
        <v>186</v>
      </c>
      <c r="S8" s="90">
        <v>5</v>
      </c>
      <c r="T8" s="90">
        <v>7</v>
      </c>
      <c r="U8" s="143">
        <f t="shared" si="2"/>
        <v>12.005</v>
      </c>
    </row>
    <row r="9" spans="1:21" ht="12.75">
      <c r="A9" s="320">
        <v>7</v>
      </c>
      <c r="B9" s="35" t="s">
        <v>188</v>
      </c>
      <c r="C9" s="62" t="s">
        <v>337</v>
      </c>
      <c r="D9" s="320" t="s">
        <v>111</v>
      </c>
      <c r="E9" s="71">
        <v>6</v>
      </c>
      <c r="F9" s="71">
        <v>8</v>
      </c>
      <c r="G9" s="267">
        <f t="shared" si="0"/>
        <v>14.006</v>
      </c>
      <c r="H9" s="61">
        <v>7</v>
      </c>
      <c r="I9" s="34" t="s">
        <v>259</v>
      </c>
      <c r="J9" s="62" t="s">
        <v>340</v>
      </c>
      <c r="K9" s="320" t="s">
        <v>186</v>
      </c>
      <c r="L9" s="71">
        <v>6</v>
      </c>
      <c r="M9" s="71">
        <v>8</v>
      </c>
      <c r="N9" s="67">
        <f t="shared" si="1"/>
        <v>14.006</v>
      </c>
      <c r="O9" s="61">
        <v>7</v>
      </c>
      <c r="P9" s="35" t="s">
        <v>188</v>
      </c>
      <c r="Q9" s="62" t="s">
        <v>347</v>
      </c>
      <c r="R9" s="320" t="s">
        <v>111</v>
      </c>
      <c r="S9" s="71">
        <v>6</v>
      </c>
      <c r="T9" s="71">
        <v>6</v>
      </c>
      <c r="U9" s="143">
        <f t="shared" si="2"/>
        <v>12.006</v>
      </c>
    </row>
    <row r="10" spans="1:21" ht="12.75">
      <c r="A10" s="320">
        <v>8</v>
      </c>
      <c r="B10" s="133" t="s">
        <v>156</v>
      </c>
      <c r="C10" s="253" t="s">
        <v>339</v>
      </c>
      <c r="D10" s="320" t="s">
        <v>202</v>
      </c>
      <c r="E10" s="71">
        <v>8</v>
      </c>
      <c r="F10" s="71">
        <v>7</v>
      </c>
      <c r="G10" s="267">
        <f t="shared" si="0"/>
        <v>15.007</v>
      </c>
      <c r="H10" s="61">
        <v>8</v>
      </c>
      <c r="I10" s="133" t="s">
        <v>156</v>
      </c>
      <c r="J10" s="62" t="s">
        <v>321</v>
      </c>
      <c r="K10" s="320" t="s">
        <v>202</v>
      </c>
      <c r="L10" s="90">
        <v>9</v>
      </c>
      <c r="M10" s="90">
        <v>7</v>
      </c>
      <c r="N10" s="67">
        <f t="shared" si="1"/>
        <v>16.007</v>
      </c>
      <c r="O10" s="61">
        <v>8</v>
      </c>
      <c r="P10" s="38" t="s">
        <v>121</v>
      </c>
      <c r="Q10" s="62" t="s">
        <v>36</v>
      </c>
      <c r="R10" s="320" t="s">
        <v>167</v>
      </c>
      <c r="S10" s="90">
        <v>10</v>
      </c>
      <c r="T10" s="90">
        <v>10</v>
      </c>
      <c r="U10" s="143">
        <f t="shared" si="2"/>
        <v>20.01</v>
      </c>
    </row>
    <row r="11" spans="1:21" ht="12.75">
      <c r="A11" s="320">
        <v>9</v>
      </c>
      <c r="B11" s="2" t="s">
        <v>261</v>
      </c>
      <c r="C11" s="62" t="s">
        <v>22</v>
      </c>
      <c r="D11" s="320" t="s">
        <v>212</v>
      </c>
      <c r="E11" s="90">
        <v>9</v>
      </c>
      <c r="F11" s="90">
        <v>9</v>
      </c>
      <c r="G11" s="267">
        <f t="shared" si="0"/>
        <v>18.009</v>
      </c>
      <c r="H11" s="61">
        <v>9</v>
      </c>
      <c r="I11" s="35" t="s">
        <v>188</v>
      </c>
      <c r="J11" s="62" t="s">
        <v>342</v>
      </c>
      <c r="K11" s="320" t="s">
        <v>111</v>
      </c>
      <c r="L11" s="71">
        <v>8</v>
      </c>
      <c r="M11" s="71">
        <v>9</v>
      </c>
      <c r="N11" s="67">
        <f t="shared" si="1"/>
        <v>17.008</v>
      </c>
      <c r="O11" s="61">
        <v>9</v>
      </c>
      <c r="P11" s="2" t="s">
        <v>261</v>
      </c>
      <c r="Q11" s="62" t="s">
        <v>36</v>
      </c>
      <c r="R11" s="320" t="s">
        <v>212</v>
      </c>
      <c r="S11" s="71">
        <v>10</v>
      </c>
      <c r="T11" s="71">
        <v>10</v>
      </c>
      <c r="U11" s="143">
        <f t="shared" si="2"/>
        <v>20.01</v>
      </c>
    </row>
    <row r="12" spans="1:21" ht="12.75">
      <c r="A12" s="320">
        <v>10</v>
      </c>
      <c r="B12" s="134" t="s">
        <v>157</v>
      </c>
      <c r="C12" s="253" t="s">
        <v>39</v>
      </c>
      <c r="D12" s="323"/>
      <c r="E12" s="71">
        <v>14</v>
      </c>
      <c r="F12" s="71">
        <v>14</v>
      </c>
      <c r="G12" s="267">
        <f t="shared" si="0"/>
        <v>28.014</v>
      </c>
      <c r="H12" s="61">
        <v>10</v>
      </c>
      <c r="I12" s="134" t="s">
        <v>157</v>
      </c>
      <c r="J12" s="62" t="s">
        <v>39</v>
      </c>
      <c r="K12" s="323"/>
      <c r="L12" s="90">
        <v>14</v>
      </c>
      <c r="M12" s="90">
        <v>14</v>
      </c>
      <c r="N12" s="67">
        <f t="shared" si="1"/>
        <v>28.014</v>
      </c>
      <c r="O12" s="61">
        <v>10</v>
      </c>
      <c r="P12" s="3" t="s">
        <v>45</v>
      </c>
      <c r="Q12" s="62" t="s">
        <v>39</v>
      </c>
      <c r="R12" s="320"/>
      <c r="S12" s="90">
        <v>14</v>
      </c>
      <c r="T12" s="90">
        <v>14</v>
      </c>
      <c r="U12" s="143">
        <f t="shared" si="2"/>
        <v>28.014</v>
      </c>
    </row>
    <row r="13" spans="1:21" ht="12.75">
      <c r="A13" s="320">
        <v>11</v>
      </c>
      <c r="B13" s="3" t="s">
        <v>45</v>
      </c>
      <c r="C13" s="62" t="s">
        <v>39</v>
      </c>
      <c r="D13" s="320"/>
      <c r="E13" s="90">
        <v>14</v>
      </c>
      <c r="F13" s="90">
        <v>14</v>
      </c>
      <c r="G13" s="268">
        <f t="shared" si="0"/>
        <v>28.014</v>
      </c>
      <c r="H13" s="61">
        <v>11</v>
      </c>
      <c r="I13" s="3" t="s">
        <v>45</v>
      </c>
      <c r="J13" s="62" t="s">
        <v>39</v>
      </c>
      <c r="K13" s="320"/>
      <c r="L13" s="71">
        <v>14</v>
      </c>
      <c r="M13" s="71">
        <v>14</v>
      </c>
      <c r="N13" s="67">
        <f t="shared" si="1"/>
        <v>28.014</v>
      </c>
      <c r="O13" s="61">
        <v>11</v>
      </c>
      <c r="P13" s="134" t="s">
        <v>157</v>
      </c>
      <c r="Q13" s="62" t="s">
        <v>39</v>
      </c>
      <c r="R13" s="323"/>
      <c r="S13" s="90">
        <v>14</v>
      </c>
      <c r="T13" s="90">
        <v>14</v>
      </c>
      <c r="U13" s="143">
        <f t="shared" si="2"/>
        <v>28.014</v>
      </c>
    </row>
    <row r="14" spans="1:21" ht="12.75">
      <c r="A14" s="320">
        <v>12</v>
      </c>
      <c r="B14" s="135" t="s">
        <v>158</v>
      </c>
      <c r="C14" s="253" t="s">
        <v>39</v>
      </c>
      <c r="D14" s="324"/>
      <c r="E14" s="137">
        <v>14</v>
      </c>
      <c r="F14" s="137">
        <v>14</v>
      </c>
      <c r="G14" s="267">
        <f t="shared" si="0"/>
        <v>28.014</v>
      </c>
      <c r="H14" s="61">
        <v>12</v>
      </c>
      <c r="I14" s="135" t="s">
        <v>158</v>
      </c>
      <c r="J14" s="253" t="s">
        <v>39</v>
      </c>
      <c r="K14" s="324"/>
      <c r="L14" s="290">
        <v>14</v>
      </c>
      <c r="M14" s="290">
        <v>14</v>
      </c>
      <c r="N14" s="67">
        <f t="shared" si="1"/>
        <v>28.014</v>
      </c>
      <c r="O14" s="61">
        <v>12</v>
      </c>
      <c r="P14" s="135" t="s">
        <v>158</v>
      </c>
      <c r="Q14" s="253" t="s">
        <v>39</v>
      </c>
      <c r="R14" s="324"/>
      <c r="S14" s="137">
        <v>14</v>
      </c>
      <c r="T14" s="137">
        <v>14</v>
      </c>
      <c r="U14" s="143">
        <f t="shared" si="2"/>
        <v>28.014</v>
      </c>
    </row>
    <row r="15" spans="1:21" ht="6.75" customHeight="1">
      <c r="A15" s="321"/>
      <c r="B15" s="57"/>
      <c r="C15" s="57"/>
      <c r="D15" s="99"/>
      <c r="E15" s="99"/>
      <c r="F15" s="99"/>
      <c r="G15" s="57"/>
      <c r="H15" s="57"/>
      <c r="I15" s="57"/>
      <c r="J15" s="57"/>
      <c r="K15" s="57"/>
      <c r="L15" s="57"/>
      <c r="M15" s="296"/>
      <c r="N15" s="57"/>
      <c r="O15" s="57"/>
      <c r="P15" s="57"/>
      <c r="Q15" s="57"/>
      <c r="R15" s="57"/>
      <c r="S15" s="57"/>
      <c r="T15" s="296"/>
      <c r="U15" s="99"/>
    </row>
    <row r="16" ht="12.75"/>
    <row r="17" spans="1:20" ht="12.75">
      <c r="A17" s="374" t="s">
        <v>329</v>
      </c>
      <c r="B17" s="375"/>
      <c r="D17" s="21"/>
      <c r="E17" s="21"/>
      <c r="F17" s="21"/>
      <c r="L17" s="21"/>
      <c r="M17" s="21"/>
      <c r="S17" s="21"/>
      <c r="T17" s="21"/>
    </row>
    <row r="18" spans="1:20" ht="12.75">
      <c r="A18" s="376" t="s">
        <v>40</v>
      </c>
      <c r="B18" s="377"/>
      <c r="C18" s="63" t="s">
        <v>41</v>
      </c>
      <c r="D18" s="100"/>
      <c r="E18" s="100" t="s">
        <v>30</v>
      </c>
      <c r="F18" s="100"/>
      <c r="G18" s="64"/>
      <c r="H18" s="65" t="s">
        <v>42</v>
      </c>
      <c r="I18" s="65"/>
      <c r="J18" s="63" t="s">
        <v>43</v>
      </c>
      <c r="K18" s="100"/>
      <c r="L18" s="100" t="s">
        <v>30</v>
      </c>
      <c r="M18" s="139"/>
      <c r="N18" s="141"/>
      <c r="O18" s="140" t="s">
        <v>44</v>
      </c>
      <c r="P18" s="65"/>
      <c r="Q18" s="63" t="s">
        <v>211</v>
      </c>
      <c r="R18" s="101"/>
      <c r="S18" s="100" t="s">
        <v>30</v>
      </c>
      <c r="T18" s="100"/>
    </row>
    <row r="19" spans="1:21" ht="12.75">
      <c r="A19" s="320">
        <v>1</v>
      </c>
      <c r="B19" s="38" t="s">
        <v>121</v>
      </c>
      <c r="C19" s="62" t="s">
        <v>309</v>
      </c>
      <c r="D19" s="61"/>
      <c r="E19" s="71">
        <v>1</v>
      </c>
      <c r="F19" s="71">
        <v>1</v>
      </c>
      <c r="G19" s="267">
        <f aca="true" t="shared" si="3" ref="G19:G30">SUM(E19:F19)+MIN(E19:F19)/1000</f>
        <v>2.001</v>
      </c>
      <c r="H19" s="61">
        <v>1</v>
      </c>
      <c r="I19" s="38" t="s">
        <v>121</v>
      </c>
      <c r="J19" s="62" t="s">
        <v>309</v>
      </c>
      <c r="K19" s="61"/>
      <c r="L19" s="90">
        <v>1</v>
      </c>
      <c r="M19" s="90">
        <v>1</v>
      </c>
      <c r="N19" s="252">
        <f aca="true" t="shared" si="4" ref="N19:N30">SUM(L19:M19)+MIN(L19:M19)/1000</f>
        <v>2.001</v>
      </c>
      <c r="O19" s="61">
        <v>1</v>
      </c>
      <c r="P19" s="38" t="s">
        <v>121</v>
      </c>
      <c r="Q19" s="62"/>
      <c r="R19" s="61"/>
      <c r="S19" s="378" t="s">
        <v>112</v>
      </c>
      <c r="T19" s="378" t="s">
        <v>112</v>
      </c>
      <c r="U19" s="143">
        <f aca="true" t="shared" si="5" ref="U19:U30">SUM(S19:T19)+MIN(S19:T19)/1000</f>
        <v>0</v>
      </c>
    </row>
    <row r="20" spans="1:21" ht="12.75">
      <c r="A20" s="320">
        <v>2</v>
      </c>
      <c r="B20" s="33" t="s">
        <v>185</v>
      </c>
      <c r="C20" s="62" t="s">
        <v>170</v>
      </c>
      <c r="D20" s="61"/>
      <c r="E20" s="90">
        <v>2</v>
      </c>
      <c r="F20" s="90">
        <v>3</v>
      </c>
      <c r="G20" s="267">
        <f t="shared" si="3"/>
        <v>5.002</v>
      </c>
      <c r="H20" s="61">
        <v>2</v>
      </c>
      <c r="I20" s="38" t="s">
        <v>90</v>
      </c>
      <c r="J20" s="62" t="s">
        <v>316</v>
      </c>
      <c r="K20" s="61"/>
      <c r="L20" s="71">
        <v>2</v>
      </c>
      <c r="M20" s="71">
        <v>2</v>
      </c>
      <c r="N20" s="67">
        <f t="shared" si="4"/>
        <v>4.002</v>
      </c>
      <c r="O20" s="61">
        <v>2</v>
      </c>
      <c r="P20" s="4" t="s">
        <v>233</v>
      </c>
      <c r="Q20" s="62"/>
      <c r="R20" s="61"/>
      <c r="S20" s="379"/>
      <c r="T20" s="379"/>
      <c r="U20" s="143">
        <f t="shared" si="5"/>
        <v>0</v>
      </c>
    </row>
    <row r="21" spans="1:21" ht="12.75">
      <c r="A21" s="320">
        <v>3</v>
      </c>
      <c r="B21" s="38" t="s">
        <v>90</v>
      </c>
      <c r="C21" s="253" t="s">
        <v>315</v>
      </c>
      <c r="D21" s="61"/>
      <c r="E21" s="71">
        <v>3</v>
      </c>
      <c r="F21" s="71">
        <v>2</v>
      </c>
      <c r="G21" s="267">
        <f t="shared" si="3"/>
        <v>5.002</v>
      </c>
      <c r="H21" s="61">
        <v>3</v>
      </c>
      <c r="I21" s="33" t="s">
        <v>185</v>
      </c>
      <c r="J21" s="62" t="s">
        <v>107</v>
      </c>
      <c r="K21" s="61"/>
      <c r="L21" s="71">
        <v>3</v>
      </c>
      <c r="M21" s="71">
        <v>3</v>
      </c>
      <c r="N21" s="67">
        <f t="shared" si="4"/>
        <v>6.003</v>
      </c>
      <c r="O21" s="61">
        <v>3</v>
      </c>
      <c r="P21" s="33" t="s">
        <v>185</v>
      </c>
      <c r="Q21" s="62"/>
      <c r="R21" s="61"/>
      <c r="S21" s="379"/>
      <c r="T21" s="379"/>
      <c r="U21" s="143">
        <f t="shared" si="5"/>
        <v>0</v>
      </c>
    </row>
    <row r="22" spans="1:21" ht="12.75">
      <c r="A22" s="320">
        <v>4</v>
      </c>
      <c r="B22" s="35" t="s">
        <v>188</v>
      </c>
      <c r="C22" s="62" t="s">
        <v>224</v>
      </c>
      <c r="D22" s="61"/>
      <c r="E22" s="71">
        <v>4</v>
      </c>
      <c r="F22" s="71">
        <v>4</v>
      </c>
      <c r="G22" s="267">
        <f t="shared" si="3"/>
        <v>8.004</v>
      </c>
      <c r="H22" s="61">
        <v>4</v>
      </c>
      <c r="I22" s="34" t="s">
        <v>259</v>
      </c>
      <c r="J22" s="62" t="s">
        <v>317</v>
      </c>
      <c r="K22" s="61"/>
      <c r="L22" s="71">
        <v>4</v>
      </c>
      <c r="M22" s="71">
        <v>5</v>
      </c>
      <c r="N22" s="67">
        <f t="shared" si="4"/>
        <v>9.004</v>
      </c>
      <c r="O22" s="61">
        <v>4</v>
      </c>
      <c r="P22" s="83" t="s">
        <v>146</v>
      </c>
      <c r="Q22" s="62"/>
      <c r="R22" s="61"/>
      <c r="S22" s="379"/>
      <c r="T22" s="379"/>
      <c r="U22" s="143">
        <f t="shared" si="5"/>
        <v>0</v>
      </c>
    </row>
    <row r="23" spans="1:21" ht="12.75">
      <c r="A23" s="320">
        <v>5</v>
      </c>
      <c r="B23" s="34" t="s">
        <v>259</v>
      </c>
      <c r="C23" s="62" t="s">
        <v>311</v>
      </c>
      <c r="D23" s="61"/>
      <c r="E23" s="90">
        <v>6</v>
      </c>
      <c r="F23" s="90">
        <v>5</v>
      </c>
      <c r="G23" s="267">
        <f t="shared" si="3"/>
        <v>11.005</v>
      </c>
      <c r="H23" s="61">
        <v>5</v>
      </c>
      <c r="I23" s="4" t="s">
        <v>233</v>
      </c>
      <c r="J23" s="62" t="s">
        <v>318</v>
      </c>
      <c r="K23" s="61"/>
      <c r="L23" s="90">
        <v>5</v>
      </c>
      <c r="M23" s="90">
        <v>6</v>
      </c>
      <c r="N23" s="67">
        <f t="shared" si="4"/>
        <v>11.005</v>
      </c>
      <c r="O23" s="61">
        <v>5</v>
      </c>
      <c r="P23" s="34" t="s">
        <v>259</v>
      </c>
      <c r="Q23" s="62"/>
      <c r="R23" s="61"/>
      <c r="S23" s="379"/>
      <c r="T23" s="379"/>
      <c r="U23" s="143">
        <f t="shared" si="5"/>
        <v>0</v>
      </c>
    </row>
    <row r="24" spans="1:21" ht="12.75">
      <c r="A24" s="320">
        <v>6</v>
      </c>
      <c r="B24" s="4" t="s">
        <v>233</v>
      </c>
      <c r="C24" s="62" t="s">
        <v>310</v>
      </c>
      <c r="D24" s="61"/>
      <c r="E24" s="71">
        <v>5</v>
      </c>
      <c r="F24" s="71">
        <v>7</v>
      </c>
      <c r="G24" s="267">
        <f t="shared" si="3"/>
        <v>12.005</v>
      </c>
      <c r="H24" s="61">
        <v>6</v>
      </c>
      <c r="I24" s="83" t="s">
        <v>146</v>
      </c>
      <c r="J24" s="62" t="s">
        <v>320</v>
      </c>
      <c r="K24" s="61"/>
      <c r="L24" s="71">
        <v>8</v>
      </c>
      <c r="M24" s="71">
        <v>4</v>
      </c>
      <c r="N24" s="67">
        <f t="shared" si="4"/>
        <v>12.004</v>
      </c>
      <c r="O24" s="61">
        <v>6</v>
      </c>
      <c r="P24" s="35" t="s">
        <v>188</v>
      </c>
      <c r="Q24" s="62"/>
      <c r="R24" s="61"/>
      <c r="S24" s="379"/>
      <c r="T24" s="379"/>
      <c r="U24" s="143">
        <f t="shared" si="5"/>
        <v>0</v>
      </c>
    </row>
    <row r="25" spans="1:21" ht="12.75">
      <c r="A25" s="320">
        <v>7</v>
      </c>
      <c r="B25" s="133" t="s">
        <v>156</v>
      </c>
      <c r="C25" s="253" t="s">
        <v>313</v>
      </c>
      <c r="D25" s="61"/>
      <c r="E25" s="71">
        <v>7</v>
      </c>
      <c r="F25" s="71">
        <v>6</v>
      </c>
      <c r="G25" s="267">
        <f t="shared" si="3"/>
        <v>13.006</v>
      </c>
      <c r="H25" s="61">
        <v>7</v>
      </c>
      <c r="I25" s="2" t="s">
        <v>261</v>
      </c>
      <c r="J25" s="62" t="s">
        <v>319</v>
      </c>
      <c r="K25" s="61"/>
      <c r="L25" s="71">
        <v>6</v>
      </c>
      <c r="M25" s="71">
        <v>8</v>
      </c>
      <c r="N25" s="67">
        <f t="shared" si="4"/>
        <v>14.006</v>
      </c>
      <c r="O25" s="61">
        <v>7</v>
      </c>
      <c r="P25" s="2" t="s">
        <v>261</v>
      </c>
      <c r="Q25" s="62"/>
      <c r="R25" s="61"/>
      <c r="S25" s="379"/>
      <c r="T25" s="379"/>
      <c r="U25" s="143">
        <f t="shared" si="5"/>
        <v>0</v>
      </c>
    </row>
    <row r="26" spans="1:21" ht="12.75">
      <c r="A26" s="320">
        <v>8</v>
      </c>
      <c r="B26" s="2" t="s">
        <v>261</v>
      </c>
      <c r="C26" s="62" t="s">
        <v>314</v>
      </c>
      <c r="D26" s="61"/>
      <c r="E26" s="90">
        <v>8</v>
      </c>
      <c r="F26" s="90">
        <v>8</v>
      </c>
      <c r="G26" s="267">
        <f t="shared" si="3"/>
        <v>16.008</v>
      </c>
      <c r="H26" s="61">
        <v>8</v>
      </c>
      <c r="I26" s="35" t="s">
        <v>188</v>
      </c>
      <c r="J26" s="62" t="s">
        <v>224</v>
      </c>
      <c r="K26" s="61"/>
      <c r="L26" s="71">
        <v>7</v>
      </c>
      <c r="M26" s="71">
        <v>7</v>
      </c>
      <c r="N26" s="67">
        <f t="shared" si="4"/>
        <v>14.007</v>
      </c>
      <c r="O26" s="61">
        <v>8</v>
      </c>
      <c r="P26" s="133" t="s">
        <v>156</v>
      </c>
      <c r="Q26" s="62"/>
      <c r="R26" s="61"/>
      <c r="S26" s="379"/>
      <c r="T26" s="379"/>
      <c r="U26" s="143">
        <f t="shared" si="5"/>
        <v>0</v>
      </c>
    </row>
    <row r="27" spans="1:21" ht="12.75">
      <c r="A27" s="320">
        <v>9</v>
      </c>
      <c r="B27" s="83" t="s">
        <v>146</v>
      </c>
      <c r="C27" s="253" t="s">
        <v>312</v>
      </c>
      <c r="D27" s="61"/>
      <c r="E27" s="71">
        <v>9</v>
      </c>
      <c r="F27" s="71">
        <v>10</v>
      </c>
      <c r="G27" s="267">
        <f t="shared" si="3"/>
        <v>19.009</v>
      </c>
      <c r="H27" s="61">
        <v>9</v>
      </c>
      <c r="I27" s="133" t="s">
        <v>156</v>
      </c>
      <c r="J27" s="62" t="s">
        <v>321</v>
      </c>
      <c r="K27" s="61"/>
      <c r="L27" s="90">
        <v>9</v>
      </c>
      <c r="M27" s="90">
        <v>9</v>
      </c>
      <c r="N27" s="67">
        <f t="shared" si="4"/>
        <v>18.009</v>
      </c>
      <c r="O27" s="61">
        <v>9</v>
      </c>
      <c r="P27" s="3" t="s">
        <v>45</v>
      </c>
      <c r="Q27" s="62"/>
      <c r="R27" s="61"/>
      <c r="S27" s="379"/>
      <c r="T27" s="379"/>
      <c r="U27" s="143">
        <f t="shared" si="5"/>
        <v>0</v>
      </c>
    </row>
    <row r="28" spans="1:21" ht="12.75">
      <c r="A28" s="320">
        <v>10</v>
      </c>
      <c r="B28" s="134" t="s">
        <v>157</v>
      </c>
      <c r="C28" s="253" t="s">
        <v>39</v>
      </c>
      <c r="D28" s="62"/>
      <c r="E28" s="71">
        <v>14</v>
      </c>
      <c r="F28" s="71">
        <v>14</v>
      </c>
      <c r="G28" s="267">
        <f t="shared" si="3"/>
        <v>28.014</v>
      </c>
      <c r="H28" s="61">
        <v>10</v>
      </c>
      <c r="I28" s="134" t="s">
        <v>157</v>
      </c>
      <c r="J28" s="62" t="s">
        <v>39</v>
      </c>
      <c r="K28" s="62"/>
      <c r="L28" s="90">
        <v>14</v>
      </c>
      <c r="M28" s="90">
        <v>14</v>
      </c>
      <c r="N28" s="67">
        <f t="shared" si="4"/>
        <v>28.014</v>
      </c>
      <c r="O28" s="61">
        <v>10</v>
      </c>
      <c r="P28" s="134" t="s">
        <v>157</v>
      </c>
      <c r="Q28" s="62"/>
      <c r="R28" s="62"/>
      <c r="S28" s="379"/>
      <c r="T28" s="379"/>
      <c r="U28" s="143">
        <f t="shared" si="5"/>
        <v>0</v>
      </c>
    </row>
    <row r="29" spans="1:21" ht="12.75">
      <c r="A29" s="320">
        <v>11</v>
      </c>
      <c r="B29" s="3" t="s">
        <v>45</v>
      </c>
      <c r="C29" s="62" t="s">
        <v>39</v>
      </c>
      <c r="D29" s="61"/>
      <c r="E29" s="90">
        <v>14</v>
      </c>
      <c r="F29" s="90">
        <v>14</v>
      </c>
      <c r="G29" s="268">
        <f t="shared" si="3"/>
        <v>28.014</v>
      </c>
      <c r="H29" s="61">
        <v>11</v>
      </c>
      <c r="I29" s="3" t="s">
        <v>45</v>
      </c>
      <c r="J29" s="62" t="s">
        <v>39</v>
      </c>
      <c r="K29" s="61"/>
      <c r="L29" s="71">
        <v>14</v>
      </c>
      <c r="M29" s="71">
        <v>14</v>
      </c>
      <c r="N29" s="67">
        <f t="shared" si="4"/>
        <v>28.014</v>
      </c>
      <c r="O29" s="61">
        <v>11</v>
      </c>
      <c r="P29" s="135" t="s">
        <v>158</v>
      </c>
      <c r="Q29" s="253"/>
      <c r="R29" s="61"/>
      <c r="S29" s="379"/>
      <c r="T29" s="379"/>
      <c r="U29" s="143">
        <f t="shared" si="5"/>
        <v>0</v>
      </c>
    </row>
    <row r="30" spans="1:21" ht="12.75">
      <c r="A30" s="320">
        <v>12</v>
      </c>
      <c r="B30" s="135" t="s">
        <v>158</v>
      </c>
      <c r="C30" s="253" t="s">
        <v>39</v>
      </c>
      <c r="D30" s="131"/>
      <c r="E30" s="137">
        <v>14</v>
      </c>
      <c r="F30" s="137">
        <v>14</v>
      </c>
      <c r="G30" s="267">
        <f t="shared" si="3"/>
        <v>28.014</v>
      </c>
      <c r="H30" s="61">
        <v>12</v>
      </c>
      <c r="I30" s="135" t="s">
        <v>158</v>
      </c>
      <c r="J30" s="253" t="s">
        <v>39</v>
      </c>
      <c r="K30" s="131"/>
      <c r="L30" s="290">
        <v>14</v>
      </c>
      <c r="M30" s="290">
        <v>14</v>
      </c>
      <c r="N30" s="67">
        <f t="shared" si="4"/>
        <v>28.014</v>
      </c>
      <c r="O30" s="61">
        <v>12</v>
      </c>
      <c r="P30" s="38" t="s">
        <v>90</v>
      </c>
      <c r="Q30" s="62"/>
      <c r="R30" s="131"/>
      <c r="S30" s="379"/>
      <c r="T30" s="379"/>
      <c r="U30" s="143">
        <f t="shared" si="5"/>
        <v>0</v>
      </c>
    </row>
    <row r="31" spans="1:21" s="57" customFormat="1" ht="6.75" customHeight="1">
      <c r="A31" s="321"/>
      <c r="D31" s="99"/>
      <c r="E31" s="99"/>
      <c r="F31" s="99"/>
      <c r="M31" s="296"/>
      <c r="S31" s="380"/>
      <c r="T31" s="380"/>
      <c r="U31" s="99"/>
    </row>
    <row r="32" ht="12.75"/>
    <row r="33" spans="1:20" ht="12.75">
      <c r="A33" s="374" t="s">
        <v>330</v>
      </c>
      <c r="B33" s="375"/>
      <c r="D33" s="21"/>
      <c r="E33" s="21"/>
      <c r="F33" s="21"/>
      <c r="L33" s="21"/>
      <c r="M33" s="21"/>
      <c r="S33" s="21"/>
      <c r="T33" s="21"/>
    </row>
    <row r="34" spans="1:20" ht="12.75">
      <c r="A34" s="376" t="s">
        <v>40</v>
      </c>
      <c r="B34" s="377"/>
      <c r="C34" s="63" t="s">
        <v>43</v>
      </c>
      <c r="D34" s="100"/>
      <c r="E34" s="100" t="s">
        <v>30</v>
      </c>
      <c r="F34" s="100"/>
      <c r="G34" s="64"/>
      <c r="H34" s="65" t="s">
        <v>42</v>
      </c>
      <c r="I34" s="65"/>
      <c r="J34" s="63" t="s">
        <v>211</v>
      </c>
      <c r="K34" s="100"/>
      <c r="L34" s="100" t="s">
        <v>30</v>
      </c>
      <c r="M34" s="139"/>
      <c r="N34" s="141"/>
      <c r="O34" s="140" t="s">
        <v>44</v>
      </c>
      <c r="P34" s="65"/>
      <c r="Q34" s="63" t="s">
        <v>41</v>
      </c>
      <c r="R34" s="101"/>
      <c r="S34" s="100" t="s">
        <v>30</v>
      </c>
      <c r="T34" s="100"/>
    </row>
    <row r="35" spans="1:21" ht="12.75">
      <c r="A35" s="320">
        <v>1</v>
      </c>
      <c r="B35" s="33" t="s">
        <v>185</v>
      </c>
      <c r="C35" s="62" t="s">
        <v>170</v>
      </c>
      <c r="D35" s="61"/>
      <c r="E35" s="90">
        <v>1</v>
      </c>
      <c r="F35" s="90">
        <v>1</v>
      </c>
      <c r="G35" s="267">
        <f aca="true" t="shared" si="6" ref="G35:G46">SUM(E35:F35)+MIN(E35:F35)/1000</f>
        <v>2.001</v>
      </c>
      <c r="H35" s="61">
        <v>1</v>
      </c>
      <c r="I35" s="33" t="s">
        <v>185</v>
      </c>
      <c r="J35" s="62" t="s">
        <v>107</v>
      </c>
      <c r="K35" s="61"/>
      <c r="L35" s="71">
        <v>1</v>
      </c>
      <c r="M35" s="378" t="s">
        <v>112</v>
      </c>
      <c r="N35" s="252">
        <f aca="true" t="shared" si="7" ref="N35:N46">SUM(L35:M35)+MIN(L35:M35)/1000</f>
        <v>1.001</v>
      </c>
      <c r="O35" s="61">
        <v>1</v>
      </c>
      <c r="P35" s="38" t="s">
        <v>121</v>
      </c>
      <c r="Q35" s="62"/>
      <c r="R35" s="61"/>
      <c r="S35" s="378" t="s">
        <v>112</v>
      </c>
      <c r="T35" s="378" t="s">
        <v>112</v>
      </c>
      <c r="U35" s="143">
        <f aca="true" t="shared" si="8" ref="U35:U46">SUM(S35:T35)+MIN(S35:T35)/1000</f>
        <v>0</v>
      </c>
    </row>
    <row r="36" spans="1:21" ht="12.75">
      <c r="A36" s="320">
        <v>2</v>
      </c>
      <c r="B36" s="34" t="s">
        <v>259</v>
      </c>
      <c r="C36" s="62" t="s">
        <v>180</v>
      </c>
      <c r="D36" s="61"/>
      <c r="E36" s="90">
        <v>2</v>
      </c>
      <c r="F36" s="90">
        <v>2</v>
      </c>
      <c r="G36" s="267">
        <f t="shared" si="6"/>
        <v>4.002</v>
      </c>
      <c r="H36" s="61">
        <v>2</v>
      </c>
      <c r="I36" s="34" t="s">
        <v>259</v>
      </c>
      <c r="J36" s="62" t="s">
        <v>303</v>
      </c>
      <c r="K36" s="61"/>
      <c r="L36" s="71">
        <v>4</v>
      </c>
      <c r="M36" s="379"/>
      <c r="N36" s="67">
        <f t="shared" si="7"/>
        <v>4.004</v>
      </c>
      <c r="O36" s="61">
        <v>2</v>
      </c>
      <c r="P36" s="4" t="s">
        <v>233</v>
      </c>
      <c r="Q36" s="62"/>
      <c r="R36" s="61"/>
      <c r="S36" s="379"/>
      <c r="T36" s="379"/>
      <c r="U36" s="143">
        <f t="shared" si="8"/>
        <v>0</v>
      </c>
    </row>
    <row r="37" spans="1:21" ht="12.75">
      <c r="A37" s="320">
        <v>3</v>
      </c>
      <c r="B37" s="83" t="s">
        <v>146</v>
      </c>
      <c r="C37" s="253" t="s">
        <v>299</v>
      </c>
      <c r="D37" s="61"/>
      <c r="E37" s="71">
        <v>3</v>
      </c>
      <c r="F37" s="71">
        <v>5</v>
      </c>
      <c r="G37" s="267">
        <f t="shared" si="6"/>
        <v>8.003</v>
      </c>
      <c r="H37" s="61">
        <v>3</v>
      </c>
      <c r="I37" s="83" t="s">
        <v>146</v>
      </c>
      <c r="J37" s="62" t="s">
        <v>286</v>
      </c>
      <c r="K37" s="61"/>
      <c r="L37" s="71">
        <v>4</v>
      </c>
      <c r="M37" s="379"/>
      <c r="N37" s="67">
        <f t="shared" si="7"/>
        <v>4.004</v>
      </c>
      <c r="O37" s="61">
        <v>3</v>
      </c>
      <c r="P37" s="33" t="s">
        <v>185</v>
      </c>
      <c r="Q37" s="62"/>
      <c r="R37" s="61"/>
      <c r="S37" s="379"/>
      <c r="T37" s="379"/>
      <c r="U37" s="143">
        <f t="shared" si="8"/>
        <v>0</v>
      </c>
    </row>
    <row r="38" spans="1:21" ht="12.75">
      <c r="A38" s="320">
        <v>4</v>
      </c>
      <c r="B38" s="4" t="s">
        <v>233</v>
      </c>
      <c r="C38" s="62" t="s">
        <v>298</v>
      </c>
      <c r="D38" s="61"/>
      <c r="E38" s="71">
        <v>5</v>
      </c>
      <c r="F38" s="71">
        <v>4</v>
      </c>
      <c r="G38" s="267">
        <f t="shared" si="6"/>
        <v>9.004</v>
      </c>
      <c r="H38" s="61">
        <v>4</v>
      </c>
      <c r="I38" s="38" t="s">
        <v>121</v>
      </c>
      <c r="J38" s="62" t="s">
        <v>297</v>
      </c>
      <c r="K38" s="61"/>
      <c r="L38" s="90">
        <v>9</v>
      </c>
      <c r="M38" s="379"/>
      <c r="N38" s="67">
        <f t="shared" si="7"/>
        <v>9.009</v>
      </c>
      <c r="O38" s="61">
        <v>4</v>
      </c>
      <c r="P38" s="83" t="s">
        <v>146</v>
      </c>
      <c r="Q38" s="62"/>
      <c r="R38" s="61"/>
      <c r="S38" s="379"/>
      <c r="T38" s="379"/>
      <c r="U38" s="143">
        <f t="shared" si="8"/>
        <v>0</v>
      </c>
    </row>
    <row r="39" spans="1:21" ht="12.75">
      <c r="A39" s="320">
        <v>5</v>
      </c>
      <c r="B39" s="35" t="s">
        <v>188</v>
      </c>
      <c r="C39" s="62" t="s">
        <v>300</v>
      </c>
      <c r="D39" s="61"/>
      <c r="E39" s="71">
        <v>4</v>
      </c>
      <c r="F39" s="71">
        <v>6</v>
      </c>
      <c r="G39" s="267">
        <f t="shared" si="6"/>
        <v>10.004</v>
      </c>
      <c r="H39" s="61">
        <v>5</v>
      </c>
      <c r="I39" s="4" t="s">
        <v>233</v>
      </c>
      <c r="J39" s="62" t="s">
        <v>20</v>
      </c>
      <c r="K39" s="61"/>
      <c r="L39" s="90">
        <v>9</v>
      </c>
      <c r="M39" s="379"/>
      <c r="N39" s="67">
        <f t="shared" si="7"/>
        <v>9.009</v>
      </c>
      <c r="O39" s="61">
        <v>5</v>
      </c>
      <c r="P39" s="34" t="s">
        <v>259</v>
      </c>
      <c r="Q39" s="62"/>
      <c r="R39" s="61"/>
      <c r="S39" s="379"/>
      <c r="T39" s="379"/>
      <c r="U39" s="143">
        <f t="shared" si="8"/>
        <v>0</v>
      </c>
    </row>
    <row r="40" spans="1:21" ht="12.75">
      <c r="A40" s="320">
        <v>6</v>
      </c>
      <c r="B40" s="38" t="s">
        <v>121</v>
      </c>
      <c r="C40" s="62" t="s">
        <v>297</v>
      </c>
      <c r="D40" s="61"/>
      <c r="E40" s="71">
        <v>9</v>
      </c>
      <c r="F40" s="71">
        <v>3</v>
      </c>
      <c r="G40" s="267">
        <f t="shared" si="6"/>
        <v>12.003</v>
      </c>
      <c r="H40" s="61">
        <v>6</v>
      </c>
      <c r="I40" s="35" t="s">
        <v>188</v>
      </c>
      <c r="J40" s="62" t="s">
        <v>304</v>
      </c>
      <c r="K40" s="61"/>
      <c r="L40" s="71">
        <v>9</v>
      </c>
      <c r="M40" s="379"/>
      <c r="N40" s="67">
        <f t="shared" si="7"/>
        <v>9.009</v>
      </c>
      <c r="O40" s="61">
        <v>6</v>
      </c>
      <c r="P40" s="35" t="s">
        <v>188</v>
      </c>
      <c r="Q40" s="62"/>
      <c r="R40" s="61"/>
      <c r="S40" s="379"/>
      <c r="T40" s="379"/>
      <c r="U40" s="143">
        <f t="shared" si="8"/>
        <v>0</v>
      </c>
    </row>
    <row r="41" spans="1:21" ht="12.75">
      <c r="A41" s="320">
        <v>7</v>
      </c>
      <c r="B41" s="38" t="s">
        <v>90</v>
      </c>
      <c r="C41" s="253" t="s">
        <v>301</v>
      </c>
      <c r="D41" s="61"/>
      <c r="E41" s="71">
        <v>9</v>
      </c>
      <c r="F41" s="71">
        <v>7</v>
      </c>
      <c r="G41" s="267">
        <f t="shared" si="6"/>
        <v>16.007</v>
      </c>
      <c r="H41" s="61">
        <v>7</v>
      </c>
      <c r="I41" s="134" t="s">
        <v>157</v>
      </c>
      <c r="J41" s="62" t="s">
        <v>302</v>
      </c>
      <c r="K41" s="62"/>
      <c r="L41" s="90">
        <v>9</v>
      </c>
      <c r="M41" s="379"/>
      <c r="N41" s="67">
        <f t="shared" si="7"/>
        <v>9.009</v>
      </c>
      <c r="O41" s="61">
        <v>7</v>
      </c>
      <c r="P41" s="2" t="s">
        <v>261</v>
      </c>
      <c r="Q41" s="62"/>
      <c r="R41" s="61"/>
      <c r="S41" s="379"/>
      <c r="T41" s="379"/>
      <c r="U41" s="143">
        <f t="shared" si="8"/>
        <v>0</v>
      </c>
    </row>
    <row r="42" spans="1:21" ht="12.75">
      <c r="A42" s="320">
        <v>8</v>
      </c>
      <c r="B42" s="134" t="s">
        <v>157</v>
      </c>
      <c r="C42" s="253" t="s">
        <v>302</v>
      </c>
      <c r="D42" s="62"/>
      <c r="E42" s="71">
        <v>9</v>
      </c>
      <c r="F42" s="71">
        <v>8</v>
      </c>
      <c r="G42" s="267">
        <f t="shared" si="6"/>
        <v>17.008</v>
      </c>
      <c r="H42" s="61">
        <v>8</v>
      </c>
      <c r="I42" s="38" t="s">
        <v>90</v>
      </c>
      <c r="J42" s="62" t="s">
        <v>301</v>
      </c>
      <c r="K42" s="61"/>
      <c r="L42" s="71">
        <v>9</v>
      </c>
      <c r="M42" s="379"/>
      <c r="N42" s="67">
        <f t="shared" si="7"/>
        <v>9.009</v>
      </c>
      <c r="O42" s="61">
        <v>8</v>
      </c>
      <c r="P42" s="133" t="s">
        <v>156</v>
      </c>
      <c r="Q42" s="62"/>
      <c r="R42" s="61"/>
      <c r="S42" s="379"/>
      <c r="T42" s="379"/>
      <c r="U42" s="143">
        <f t="shared" si="8"/>
        <v>0</v>
      </c>
    </row>
    <row r="43" spans="1:21" ht="12.75">
      <c r="A43" s="320">
        <v>9</v>
      </c>
      <c r="B43" s="2" t="s">
        <v>261</v>
      </c>
      <c r="C43" s="62" t="s">
        <v>39</v>
      </c>
      <c r="D43" s="61"/>
      <c r="E43" s="90">
        <v>14</v>
      </c>
      <c r="F43" s="90">
        <v>14</v>
      </c>
      <c r="G43" s="267">
        <f t="shared" si="6"/>
        <v>28.014</v>
      </c>
      <c r="H43" s="61">
        <v>9</v>
      </c>
      <c r="I43" s="2" t="s">
        <v>261</v>
      </c>
      <c r="J43" s="62" t="s">
        <v>39</v>
      </c>
      <c r="K43" s="61"/>
      <c r="L43" s="71">
        <v>14</v>
      </c>
      <c r="M43" s="379"/>
      <c r="N43" s="67">
        <f t="shared" si="7"/>
        <v>14.014</v>
      </c>
      <c r="O43" s="61">
        <v>9</v>
      </c>
      <c r="P43" s="3" t="s">
        <v>45</v>
      </c>
      <c r="Q43" s="62"/>
      <c r="R43" s="61"/>
      <c r="S43" s="379"/>
      <c r="T43" s="379"/>
      <c r="U43" s="143">
        <f t="shared" si="8"/>
        <v>0</v>
      </c>
    </row>
    <row r="44" spans="1:21" ht="12.75">
      <c r="A44" s="320">
        <v>10</v>
      </c>
      <c r="B44" s="133" t="s">
        <v>156</v>
      </c>
      <c r="C44" s="253" t="s">
        <v>39</v>
      </c>
      <c r="D44" s="61"/>
      <c r="E44" s="71">
        <v>14</v>
      </c>
      <c r="F44" s="71">
        <v>14</v>
      </c>
      <c r="G44" s="267">
        <f t="shared" si="6"/>
        <v>28.014</v>
      </c>
      <c r="H44" s="61">
        <v>10</v>
      </c>
      <c r="I44" s="133" t="s">
        <v>156</v>
      </c>
      <c r="J44" s="62" t="s">
        <v>39</v>
      </c>
      <c r="K44" s="61"/>
      <c r="L44" s="90">
        <v>14</v>
      </c>
      <c r="M44" s="379"/>
      <c r="N44" s="67">
        <f t="shared" si="7"/>
        <v>14.014</v>
      </c>
      <c r="O44" s="61">
        <v>10</v>
      </c>
      <c r="P44" s="134" t="s">
        <v>157</v>
      </c>
      <c r="Q44" s="62"/>
      <c r="R44" s="62"/>
      <c r="S44" s="379"/>
      <c r="T44" s="379"/>
      <c r="U44" s="143">
        <f t="shared" si="8"/>
        <v>0</v>
      </c>
    </row>
    <row r="45" spans="1:21" ht="12.75">
      <c r="A45" s="320">
        <v>11</v>
      </c>
      <c r="B45" s="3" t="s">
        <v>45</v>
      </c>
      <c r="C45" s="62" t="s">
        <v>39</v>
      </c>
      <c r="D45" s="61"/>
      <c r="E45" s="90">
        <v>14</v>
      </c>
      <c r="F45" s="90">
        <v>14</v>
      </c>
      <c r="G45" s="268">
        <f t="shared" si="6"/>
        <v>28.014</v>
      </c>
      <c r="H45" s="61">
        <v>11</v>
      </c>
      <c r="I45" s="3" t="s">
        <v>45</v>
      </c>
      <c r="J45" s="62" t="s">
        <v>39</v>
      </c>
      <c r="K45" s="61"/>
      <c r="L45" s="71">
        <v>14</v>
      </c>
      <c r="M45" s="379"/>
      <c r="N45" s="67">
        <f t="shared" si="7"/>
        <v>14.014</v>
      </c>
      <c r="O45" s="61">
        <v>11</v>
      </c>
      <c r="P45" s="135" t="s">
        <v>158</v>
      </c>
      <c r="Q45" s="253"/>
      <c r="R45" s="61"/>
      <c r="S45" s="379"/>
      <c r="T45" s="379"/>
      <c r="U45" s="143">
        <f t="shared" si="8"/>
        <v>0</v>
      </c>
    </row>
    <row r="46" spans="1:21" ht="12.75">
      <c r="A46" s="320">
        <v>12</v>
      </c>
      <c r="B46" s="135" t="s">
        <v>158</v>
      </c>
      <c r="C46" s="253" t="s">
        <v>39</v>
      </c>
      <c r="D46" s="131"/>
      <c r="E46" s="137">
        <v>14</v>
      </c>
      <c r="F46" s="137">
        <v>14</v>
      </c>
      <c r="G46" s="267">
        <f t="shared" si="6"/>
        <v>28.014</v>
      </c>
      <c r="H46" s="61">
        <v>12</v>
      </c>
      <c r="I46" s="135" t="s">
        <v>158</v>
      </c>
      <c r="J46" s="253" t="s">
        <v>39</v>
      </c>
      <c r="K46" s="131"/>
      <c r="L46" s="290">
        <v>14</v>
      </c>
      <c r="M46" s="379"/>
      <c r="N46" s="67">
        <f t="shared" si="7"/>
        <v>14.014</v>
      </c>
      <c r="O46" s="61">
        <v>12</v>
      </c>
      <c r="P46" s="38" t="s">
        <v>90</v>
      </c>
      <c r="Q46" s="62"/>
      <c r="R46" s="131"/>
      <c r="S46" s="379"/>
      <c r="T46" s="379"/>
      <c r="U46" s="143">
        <f t="shared" si="8"/>
        <v>0</v>
      </c>
    </row>
    <row r="47" spans="1:21" s="57" customFormat="1" ht="6.75" customHeight="1">
      <c r="A47" s="321"/>
      <c r="D47" s="99"/>
      <c r="E47" s="99"/>
      <c r="F47" s="99"/>
      <c r="M47" s="380"/>
      <c r="S47" s="380"/>
      <c r="T47" s="380"/>
      <c r="U47" s="99"/>
    </row>
    <row r="48" ht="12.75"/>
    <row r="49" ht="12.75"/>
    <row r="50" spans="1:20" ht="12.75">
      <c r="A50" s="374" t="s">
        <v>72</v>
      </c>
      <c r="B50" s="375"/>
      <c r="D50" s="21"/>
      <c r="E50" s="21"/>
      <c r="F50" s="21"/>
      <c r="L50" s="21"/>
      <c r="M50" s="21"/>
      <c r="S50" s="21"/>
      <c r="T50" s="21"/>
    </row>
    <row r="51" spans="1:20" ht="12.75">
      <c r="A51" s="376" t="s">
        <v>40</v>
      </c>
      <c r="B51" s="377"/>
      <c r="C51" s="63" t="s">
        <v>41</v>
      </c>
      <c r="D51" s="100"/>
      <c r="E51" s="100" t="s">
        <v>30</v>
      </c>
      <c r="F51" s="100"/>
      <c r="G51" s="64"/>
      <c r="H51" s="65" t="s">
        <v>42</v>
      </c>
      <c r="I51" s="65"/>
      <c r="J51" s="63" t="s">
        <v>211</v>
      </c>
      <c r="K51" s="100"/>
      <c r="L51" s="100" t="s">
        <v>30</v>
      </c>
      <c r="M51" s="139"/>
      <c r="N51" s="141"/>
      <c r="O51" s="140" t="s">
        <v>44</v>
      </c>
      <c r="P51" s="65"/>
      <c r="Q51" s="63" t="s">
        <v>43</v>
      </c>
      <c r="R51" s="101"/>
      <c r="S51" s="100" t="s">
        <v>30</v>
      </c>
      <c r="T51" s="100"/>
    </row>
    <row r="52" spans="1:21" ht="12.75">
      <c r="A52" s="320">
        <v>1</v>
      </c>
      <c r="B52" s="38" t="s">
        <v>121</v>
      </c>
      <c r="C52" s="62" t="s">
        <v>73</v>
      </c>
      <c r="D52" s="61"/>
      <c r="E52" s="71">
        <v>1</v>
      </c>
      <c r="F52" s="71">
        <v>1</v>
      </c>
      <c r="G52" s="267">
        <f aca="true" t="shared" si="9" ref="G52:G63">SUM(E52:F52)+MIN(E52:F52)/1000</f>
        <v>2.001</v>
      </c>
      <c r="H52" s="61">
        <v>1</v>
      </c>
      <c r="I52" s="38" t="s">
        <v>121</v>
      </c>
      <c r="J52" s="62" t="s">
        <v>73</v>
      </c>
      <c r="K52" s="61"/>
      <c r="L52" s="90">
        <v>1</v>
      </c>
      <c r="M52" s="90">
        <v>1</v>
      </c>
      <c r="N52" s="252">
        <f aca="true" t="shared" si="10" ref="N52:N63">SUM(L52:M52)+MIN(L52:M52)/1000</f>
        <v>2.001</v>
      </c>
      <c r="O52" s="61">
        <v>1</v>
      </c>
      <c r="P52" s="38" t="s">
        <v>121</v>
      </c>
      <c r="Q52" s="62" t="s">
        <v>73</v>
      </c>
      <c r="R52" s="61"/>
      <c r="S52" s="71">
        <v>2</v>
      </c>
      <c r="T52" s="71">
        <v>1</v>
      </c>
      <c r="U52" s="143">
        <f aca="true" t="shared" si="11" ref="U52:U63">SUM(S52:T52)+MIN(S52:T52)/1000</f>
        <v>3.001</v>
      </c>
    </row>
    <row r="53" spans="1:21" ht="12.75">
      <c r="A53" s="320">
        <v>2</v>
      </c>
      <c r="B53" s="33" t="s">
        <v>185</v>
      </c>
      <c r="C53" s="62" t="s">
        <v>276</v>
      </c>
      <c r="D53" s="61"/>
      <c r="E53" s="90">
        <v>2</v>
      </c>
      <c r="F53" s="90">
        <v>2</v>
      </c>
      <c r="G53" s="267">
        <f t="shared" si="9"/>
        <v>4.002</v>
      </c>
      <c r="H53" s="61">
        <v>2</v>
      </c>
      <c r="I53" s="4" t="s">
        <v>233</v>
      </c>
      <c r="J53" s="62" t="s">
        <v>282</v>
      </c>
      <c r="K53" s="61"/>
      <c r="L53" s="90">
        <v>3</v>
      </c>
      <c r="M53" s="90">
        <v>2</v>
      </c>
      <c r="N53" s="67">
        <f t="shared" si="10"/>
        <v>5.002</v>
      </c>
      <c r="O53" s="61">
        <v>2</v>
      </c>
      <c r="P53" s="4" t="s">
        <v>233</v>
      </c>
      <c r="Q53" s="62" t="s">
        <v>282</v>
      </c>
      <c r="R53" s="61"/>
      <c r="S53" s="71">
        <v>1</v>
      </c>
      <c r="T53" s="71">
        <v>4</v>
      </c>
      <c r="U53" s="143">
        <f t="shared" si="11"/>
        <v>5.001</v>
      </c>
    </row>
    <row r="54" spans="1:21" ht="12.75">
      <c r="A54" s="320">
        <v>3</v>
      </c>
      <c r="B54" s="4" t="s">
        <v>233</v>
      </c>
      <c r="C54" s="62" t="s">
        <v>277</v>
      </c>
      <c r="D54" s="61"/>
      <c r="E54" s="71">
        <v>4</v>
      </c>
      <c r="F54" s="71">
        <v>3</v>
      </c>
      <c r="G54" s="267">
        <f t="shared" si="9"/>
        <v>7.003</v>
      </c>
      <c r="H54" s="61">
        <v>3</v>
      </c>
      <c r="I54" s="33" t="s">
        <v>185</v>
      </c>
      <c r="J54" s="62" t="s">
        <v>281</v>
      </c>
      <c r="K54" s="61"/>
      <c r="L54" s="71">
        <v>2</v>
      </c>
      <c r="M54" s="71">
        <v>4</v>
      </c>
      <c r="N54" s="67">
        <f t="shared" si="10"/>
        <v>6.002</v>
      </c>
      <c r="O54" s="61">
        <v>3</v>
      </c>
      <c r="P54" s="33" t="s">
        <v>185</v>
      </c>
      <c r="Q54" s="62" t="s">
        <v>281</v>
      </c>
      <c r="R54" s="61"/>
      <c r="S54" s="71">
        <v>4</v>
      </c>
      <c r="T54" s="71">
        <v>2</v>
      </c>
      <c r="U54" s="143">
        <f t="shared" si="11"/>
        <v>6.002</v>
      </c>
    </row>
    <row r="55" spans="1:21" ht="12.75">
      <c r="A55" s="320">
        <v>4</v>
      </c>
      <c r="B55" s="83" t="s">
        <v>146</v>
      </c>
      <c r="C55" s="253" t="s">
        <v>278</v>
      </c>
      <c r="D55" s="61"/>
      <c r="E55" s="71">
        <v>3</v>
      </c>
      <c r="F55" s="71">
        <v>5</v>
      </c>
      <c r="G55" s="267">
        <f t="shared" si="9"/>
        <v>8.003</v>
      </c>
      <c r="H55" s="61">
        <v>4</v>
      </c>
      <c r="I55" s="34" t="s">
        <v>259</v>
      </c>
      <c r="J55" s="62" t="s">
        <v>284</v>
      </c>
      <c r="K55" s="61"/>
      <c r="L55" s="71">
        <v>5</v>
      </c>
      <c r="M55" s="71">
        <v>3</v>
      </c>
      <c r="N55" s="67">
        <f t="shared" si="10"/>
        <v>8.003</v>
      </c>
      <c r="O55" s="61">
        <v>4</v>
      </c>
      <c r="P55" s="83" t="s">
        <v>146</v>
      </c>
      <c r="Q55" s="62" t="s">
        <v>286</v>
      </c>
      <c r="R55" s="61"/>
      <c r="S55" s="90">
        <v>3</v>
      </c>
      <c r="T55" s="90">
        <v>3</v>
      </c>
      <c r="U55" s="143">
        <f t="shared" si="11"/>
        <v>6.003</v>
      </c>
    </row>
    <row r="56" spans="1:21" ht="12.75">
      <c r="A56" s="320">
        <v>5</v>
      </c>
      <c r="B56" s="34" t="s">
        <v>259</v>
      </c>
      <c r="C56" s="62" t="s">
        <v>279</v>
      </c>
      <c r="D56" s="61"/>
      <c r="E56" s="90">
        <v>5</v>
      </c>
      <c r="F56" s="90">
        <v>4</v>
      </c>
      <c r="G56" s="267">
        <f t="shared" si="9"/>
        <v>9.004</v>
      </c>
      <c r="H56" s="61">
        <v>5</v>
      </c>
      <c r="I56" s="83" t="s">
        <v>146</v>
      </c>
      <c r="J56" s="62" t="s">
        <v>283</v>
      </c>
      <c r="K56" s="61"/>
      <c r="L56" s="71">
        <v>4</v>
      </c>
      <c r="M56" s="71">
        <v>5</v>
      </c>
      <c r="N56" s="67">
        <f t="shared" si="10"/>
        <v>9.004</v>
      </c>
      <c r="O56" s="61">
        <v>5</v>
      </c>
      <c r="P56" s="34" t="s">
        <v>259</v>
      </c>
      <c r="Q56" s="62" t="s">
        <v>287</v>
      </c>
      <c r="R56" s="61"/>
      <c r="S56" s="90">
        <v>5</v>
      </c>
      <c r="T56" s="90">
        <v>5</v>
      </c>
      <c r="U56" s="143">
        <f t="shared" si="11"/>
        <v>10.005</v>
      </c>
    </row>
    <row r="57" spans="1:21" ht="12.75">
      <c r="A57" s="320">
        <v>6</v>
      </c>
      <c r="B57" s="35" t="s">
        <v>188</v>
      </c>
      <c r="C57" s="62" t="s">
        <v>280</v>
      </c>
      <c r="D57" s="61"/>
      <c r="E57" s="71">
        <v>6</v>
      </c>
      <c r="F57" s="71">
        <v>7</v>
      </c>
      <c r="G57" s="267">
        <f t="shared" si="9"/>
        <v>13.006</v>
      </c>
      <c r="H57" s="61">
        <v>6</v>
      </c>
      <c r="I57" s="35" t="s">
        <v>188</v>
      </c>
      <c r="J57" s="62" t="s">
        <v>285</v>
      </c>
      <c r="K57" s="61"/>
      <c r="L57" s="71">
        <v>6</v>
      </c>
      <c r="M57" s="71">
        <v>6</v>
      </c>
      <c r="N57" s="67">
        <f t="shared" si="10"/>
        <v>12.006</v>
      </c>
      <c r="O57" s="61">
        <v>6</v>
      </c>
      <c r="P57" s="35" t="s">
        <v>188</v>
      </c>
      <c r="Q57" s="62" t="s">
        <v>36</v>
      </c>
      <c r="R57" s="61"/>
      <c r="S57" s="90">
        <v>7</v>
      </c>
      <c r="T57" s="90">
        <v>7</v>
      </c>
      <c r="U57" s="143">
        <f t="shared" si="11"/>
        <v>14.007</v>
      </c>
    </row>
    <row r="58" spans="1:21" ht="12.75">
      <c r="A58" s="320">
        <v>7</v>
      </c>
      <c r="B58" s="2" t="s">
        <v>261</v>
      </c>
      <c r="C58" s="62" t="s">
        <v>39</v>
      </c>
      <c r="D58" s="61"/>
      <c r="E58" s="90">
        <v>14</v>
      </c>
      <c r="F58" s="90">
        <v>14</v>
      </c>
      <c r="G58" s="267">
        <f t="shared" si="9"/>
        <v>28.014</v>
      </c>
      <c r="H58" s="61">
        <v>7</v>
      </c>
      <c r="I58" s="2" t="s">
        <v>261</v>
      </c>
      <c r="J58" s="62" t="s">
        <v>39</v>
      </c>
      <c r="K58" s="61"/>
      <c r="L58" s="71">
        <v>14</v>
      </c>
      <c r="M58" s="71">
        <v>14</v>
      </c>
      <c r="N58" s="67">
        <f t="shared" si="10"/>
        <v>28.014</v>
      </c>
      <c r="O58" s="61">
        <v>7</v>
      </c>
      <c r="P58" s="2" t="s">
        <v>261</v>
      </c>
      <c r="Q58" s="62" t="s">
        <v>39</v>
      </c>
      <c r="R58" s="61"/>
      <c r="S58" s="90">
        <v>14</v>
      </c>
      <c r="T58" s="90">
        <v>14</v>
      </c>
      <c r="U58" s="143">
        <f t="shared" si="11"/>
        <v>28.014</v>
      </c>
    </row>
    <row r="59" spans="1:21" ht="12.75">
      <c r="A59" s="320">
        <v>8</v>
      </c>
      <c r="B59" s="133" t="s">
        <v>156</v>
      </c>
      <c r="C59" s="253" t="s">
        <v>39</v>
      </c>
      <c r="D59" s="61"/>
      <c r="E59" s="71">
        <v>14</v>
      </c>
      <c r="F59" s="71">
        <v>14</v>
      </c>
      <c r="G59" s="267">
        <f t="shared" si="9"/>
        <v>28.014</v>
      </c>
      <c r="H59" s="61">
        <v>8</v>
      </c>
      <c r="I59" s="133" t="s">
        <v>156</v>
      </c>
      <c r="J59" s="62" t="s">
        <v>39</v>
      </c>
      <c r="K59" s="61"/>
      <c r="L59" s="90">
        <v>14</v>
      </c>
      <c r="M59" s="90">
        <v>14</v>
      </c>
      <c r="N59" s="67">
        <f t="shared" si="10"/>
        <v>28.014</v>
      </c>
      <c r="O59" s="61">
        <v>8</v>
      </c>
      <c r="P59" s="133" t="s">
        <v>156</v>
      </c>
      <c r="Q59" s="62" t="s">
        <v>39</v>
      </c>
      <c r="R59" s="61"/>
      <c r="S59" s="90">
        <v>14</v>
      </c>
      <c r="T59" s="90">
        <v>14</v>
      </c>
      <c r="U59" s="143">
        <f t="shared" si="11"/>
        <v>28.014</v>
      </c>
    </row>
    <row r="60" spans="1:21" ht="12.75">
      <c r="A60" s="320">
        <v>9</v>
      </c>
      <c r="B60" s="3" t="s">
        <v>45</v>
      </c>
      <c r="C60" s="62" t="s">
        <v>39</v>
      </c>
      <c r="D60" s="61"/>
      <c r="E60" s="90">
        <v>14</v>
      </c>
      <c r="F60" s="90">
        <v>14</v>
      </c>
      <c r="G60" s="268">
        <f t="shared" si="9"/>
        <v>28.014</v>
      </c>
      <c r="H60" s="61">
        <v>9</v>
      </c>
      <c r="I60" s="3" t="s">
        <v>45</v>
      </c>
      <c r="J60" s="62" t="s">
        <v>39</v>
      </c>
      <c r="K60" s="61"/>
      <c r="L60" s="71">
        <v>14</v>
      </c>
      <c r="M60" s="71">
        <v>14</v>
      </c>
      <c r="N60" s="67">
        <f t="shared" si="10"/>
        <v>28.014</v>
      </c>
      <c r="O60" s="61">
        <v>9</v>
      </c>
      <c r="P60" s="3" t="s">
        <v>45</v>
      </c>
      <c r="Q60" s="62" t="s">
        <v>39</v>
      </c>
      <c r="R60" s="61"/>
      <c r="S60" s="71">
        <v>14</v>
      </c>
      <c r="T60" s="71">
        <v>14</v>
      </c>
      <c r="U60" s="143">
        <f t="shared" si="11"/>
        <v>28.014</v>
      </c>
    </row>
    <row r="61" spans="1:21" ht="12.75">
      <c r="A61" s="320">
        <v>10</v>
      </c>
      <c r="B61" s="38" t="s">
        <v>90</v>
      </c>
      <c r="C61" s="253" t="s">
        <v>39</v>
      </c>
      <c r="D61" s="61"/>
      <c r="E61" s="71">
        <v>14</v>
      </c>
      <c r="F61" s="71">
        <v>14</v>
      </c>
      <c r="G61" s="267">
        <f t="shared" si="9"/>
        <v>28.014</v>
      </c>
      <c r="H61" s="61">
        <v>10</v>
      </c>
      <c r="I61" s="134" t="s">
        <v>157</v>
      </c>
      <c r="J61" s="62" t="s">
        <v>39</v>
      </c>
      <c r="K61" s="62"/>
      <c r="L61" s="90">
        <v>14</v>
      </c>
      <c r="M61" s="90">
        <v>14</v>
      </c>
      <c r="N61" s="67">
        <f t="shared" si="10"/>
        <v>28.014</v>
      </c>
      <c r="O61" s="61">
        <v>10</v>
      </c>
      <c r="P61" s="134" t="s">
        <v>157</v>
      </c>
      <c r="Q61" s="62" t="s">
        <v>39</v>
      </c>
      <c r="R61" s="62"/>
      <c r="S61" s="71">
        <v>14</v>
      </c>
      <c r="T61" s="71">
        <v>14</v>
      </c>
      <c r="U61" s="143">
        <f t="shared" si="11"/>
        <v>28.014</v>
      </c>
    </row>
    <row r="62" spans="1:21" ht="12.75">
      <c r="A62" s="320">
        <v>11</v>
      </c>
      <c r="B62" s="134" t="s">
        <v>157</v>
      </c>
      <c r="C62" s="253" t="s">
        <v>39</v>
      </c>
      <c r="D62" s="62"/>
      <c r="E62" s="71">
        <v>14</v>
      </c>
      <c r="F62" s="71">
        <v>14</v>
      </c>
      <c r="G62" s="267">
        <f t="shared" si="9"/>
        <v>28.014</v>
      </c>
      <c r="H62" s="61">
        <v>11</v>
      </c>
      <c r="I62" s="135" t="s">
        <v>158</v>
      </c>
      <c r="J62" s="253" t="s">
        <v>39</v>
      </c>
      <c r="K62" s="61"/>
      <c r="L62" s="90">
        <v>14</v>
      </c>
      <c r="M62" s="90">
        <v>14</v>
      </c>
      <c r="N62" s="67">
        <f t="shared" si="10"/>
        <v>28.014</v>
      </c>
      <c r="O62" s="61">
        <v>11</v>
      </c>
      <c r="P62" s="135" t="s">
        <v>158</v>
      </c>
      <c r="Q62" s="253" t="s">
        <v>39</v>
      </c>
      <c r="R62" s="61"/>
      <c r="S62" s="71">
        <v>14</v>
      </c>
      <c r="T62" s="71">
        <v>14</v>
      </c>
      <c r="U62" s="143">
        <f t="shared" si="11"/>
        <v>28.014</v>
      </c>
    </row>
    <row r="63" spans="1:21" ht="12.75">
      <c r="A63" s="320">
        <v>12</v>
      </c>
      <c r="B63" s="135" t="s">
        <v>158</v>
      </c>
      <c r="C63" s="253" t="s">
        <v>39</v>
      </c>
      <c r="D63" s="131"/>
      <c r="E63" s="137">
        <v>14</v>
      </c>
      <c r="F63" s="137">
        <v>14</v>
      </c>
      <c r="G63" s="267">
        <f t="shared" si="9"/>
        <v>28.014</v>
      </c>
      <c r="H63" s="61">
        <v>12</v>
      </c>
      <c r="I63" s="38" t="s">
        <v>90</v>
      </c>
      <c r="J63" s="62" t="s">
        <v>39</v>
      </c>
      <c r="K63" s="131"/>
      <c r="L63" s="137">
        <v>14</v>
      </c>
      <c r="M63" s="137">
        <v>14</v>
      </c>
      <c r="N63" s="67">
        <f t="shared" si="10"/>
        <v>28.014</v>
      </c>
      <c r="O63" s="61">
        <v>12</v>
      </c>
      <c r="P63" s="38" t="s">
        <v>90</v>
      </c>
      <c r="Q63" s="62" t="s">
        <v>39</v>
      </c>
      <c r="R63" s="131"/>
      <c r="S63" s="137">
        <v>14</v>
      </c>
      <c r="T63" s="137">
        <v>14</v>
      </c>
      <c r="U63" s="143">
        <f t="shared" si="11"/>
        <v>28.014</v>
      </c>
    </row>
    <row r="64" spans="1:21" s="57" customFormat="1" ht="6.75" customHeight="1">
      <c r="A64" s="321"/>
      <c r="D64" s="99"/>
      <c r="E64" s="99"/>
      <c r="F64" s="99"/>
      <c r="U64" s="99"/>
    </row>
    <row r="65" ht="12.75"/>
    <row r="66" spans="1:20" ht="12.75">
      <c r="A66" s="374" t="s">
        <v>7</v>
      </c>
      <c r="B66" s="375"/>
      <c r="D66" s="21"/>
      <c r="E66" s="21"/>
      <c r="F66" s="21"/>
      <c r="L66" s="21"/>
      <c r="M66" s="21"/>
      <c r="S66" s="21"/>
      <c r="T66" s="21"/>
    </row>
    <row r="67" spans="1:20" ht="12.75">
      <c r="A67" s="376" t="s">
        <v>40</v>
      </c>
      <c r="B67" s="377"/>
      <c r="C67" s="63" t="s">
        <v>211</v>
      </c>
      <c r="D67" s="100"/>
      <c r="E67" s="100" t="s">
        <v>30</v>
      </c>
      <c r="F67" s="100"/>
      <c r="G67" s="64"/>
      <c r="H67" s="65" t="s">
        <v>42</v>
      </c>
      <c r="I67" s="65"/>
      <c r="J67" s="63" t="s">
        <v>43</v>
      </c>
      <c r="K67" s="100"/>
      <c r="L67" s="100" t="s">
        <v>30</v>
      </c>
      <c r="M67" s="139"/>
      <c r="N67" s="141"/>
      <c r="O67" s="140" t="s">
        <v>44</v>
      </c>
      <c r="P67" s="65"/>
      <c r="Q67" s="63" t="s">
        <v>41</v>
      </c>
      <c r="R67" s="101"/>
      <c r="S67" s="100" t="s">
        <v>30</v>
      </c>
      <c r="T67" s="100"/>
    </row>
    <row r="68" spans="1:21" ht="12.75">
      <c r="A68" s="320">
        <v>1</v>
      </c>
      <c r="B68" s="83" t="s">
        <v>146</v>
      </c>
      <c r="C68" s="253" t="s">
        <v>8</v>
      </c>
      <c r="D68" s="61" t="s">
        <v>119</v>
      </c>
      <c r="E68" s="71">
        <v>1</v>
      </c>
      <c r="F68" s="381" t="s">
        <v>112</v>
      </c>
      <c r="G68" s="267">
        <f aca="true" t="shared" si="12" ref="G68:G80">SUM(E68:F68)+MIN(E68:F68)/1000</f>
        <v>1.001</v>
      </c>
      <c r="H68" s="61">
        <v>1</v>
      </c>
      <c r="I68" s="83" t="s">
        <v>146</v>
      </c>
      <c r="J68" s="62" t="s">
        <v>14</v>
      </c>
      <c r="K68" s="61" t="s">
        <v>119</v>
      </c>
      <c r="L68" s="71">
        <v>2</v>
      </c>
      <c r="M68" s="71">
        <v>1</v>
      </c>
      <c r="N68" s="252">
        <f aca="true" t="shared" si="13" ref="N68:N80">SUM(L68:M68)+MIN(L68:M68)/1000</f>
        <v>3.001</v>
      </c>
      <c r="O68" s="61">
        <v>1</v>
      </c>
      <c r="P68" s="2" t="s">
        <v>261</v>
      </c>
      <c r="Q68" s="62" t="s">
        <v>22</v>
      </c>
      <c r="R68" s="61" t="s">
        <v>208</v>
      </c>
      <c r="S68" s="90">
        <v>2</v>
      </c>
      <c r="T68" s="90">
        <v>1</v>
      </c>
      <c r="U68" s="143">
        <f aca="true" t="shared" si="14" ref="U68:U80">SUM(S68:T68)+MIN(S68:T68)/1000</f>
        <v>3.001</v>
      </c>
    </row>
    <row r="69" spans="1:21" ht="12.75">
      <c r="A69" s="320">
        <v>2</v>
      </c>
      <c r="B69" s="4" t="s">
        <v>233</v>
      </c>
      <c r="C69" s="62" t="s">
        <v>10</v>
      </c>
      <c r="D69" s="61" t="s">
        <v>187</v>
      </c>
      <c r="E69" s="71">
        <v>2</v>
      </c>
      <c r="F69" s="382"/>
      <c r="G69" s="267">
        <f t="shared" si="12"/>
        <v>2.002</v>
      </c>
      <c r="H69" s="61">
        <v>2</v>
      </c>
      <c r="I69" s="2" t="s">
        <v>261</v>
      </c>
      <c r="J69" s="62" t="s">
        <v>17</v>
      </c>
      <c r="K69" s="61" t="s">
        <v>208</v>
      </c>
      <c r="L69" s="71">
        <v>1</v>
      </c>
      <c r="M69" s="71">
        <v>3</v>
      </c>
      <c r="N69" s="67">
        <f t="shared" si="13"/>
        <v>4.001</v>
      </c>
      <c r="O69" s="61">
        <v>2</v>
      </c>
      <c r="P69" s="34" t="s">
        <v>259</v>
      </c>
      <c r="Q69" s="62" t="s">
        <v>23</v>
      </c>
      <c r="R69" s="61" t="s">
        <v>203</v>
      </c>
      <c r="S69" s="90">
        <v>1</v>
      </c>
      <c r="T69" s="90">
        <v>3</v>
      </c>
      <c r="U69" s="143">
        <f t="shared" si="14"/>
        <v>4.001</v>
      </c>
    </row>
    <row r="70" spans="1:21" ht="12.75">
      <c r="A70" s="320">
        <v>3</v>
      </c>
      <c r="B70" s="2" t="s">
        <v>261</v>
      </c>
      <c r="C70" s="62" t="s">
        <v>11</v>
      </c>
      <c r="D70" s="61" t="s">
        <v>208</v>
      </c>
      <c r="E70" s="90">
        <v>3</v>
      </c>
      <c r="F70" s="382"/>
      <c r="G70" s="267">
        <f t="shared" si="12"/>
        <v>3.003</v>
      </c>
      <c r="H70" s="61">
        <v>3</v>
      </c>
      <c r="I70" s="38" t="s">
        <v>121</v>
      </c>
      <c r="J70" s="62" t="s">
        <v>148</v>
      </c>
      <c r="K70" s="61" t="s">
        <v>167</v>
      </c>
      <c r="L70" s="90">
        <v>3</v>
      </c>
      <c r="M70" s="90">
        <v>2</v>
      </c>
      <c r="N70" s="67">
        <f t="shared" si="13"/>
        <v>5.002</v>
      </c>
      <c r="O70" s="61">
        <v>3</v>
      </c>
      <c r="P70" s="4" t="s">
        <v>233</v>
      </c>
      <c r="Q70" s="62" t="s">
        <v>20</v>
      </c>
      <c r="R70" s="61" t="s">
        <v>187</v>
      </c>
      <c r="S70" s="71">
        <v>5</v>
      </c>
      <c r="T70" s="71">
        <v>2</v>
      </c>
      <c r="U70" s="143">
        <f t="shared" si="14"/>
        <v>7.002</v>
      </c>
    </row>
    <row r="71" spans="1:21" ht="12.75">
      <c r="A71" s="320">
        <v>4</v>
      </c>
      <c r="B71" s="34" t="s">
        <v>259</v>
      </c>
      <c r="C71" s="62" t="s">
        <v>9</v>
      </c>
      <c r="D71" s="61" t="s">
        <v>203</v>
      </c>
      <c r="E71" s="90">
        <v>4</v>
      </c>
      <c r="F71" s="382"/>
      <c r="G71" s="267">
        <f t="shared" si="12"/>
        <v>4.004</v>
      </c>
      <c r="H71" s="61">
        <v>4</v>
      </c>
      <c r="I71" s="133" t="s">
        <v>156</v>
      </c>
      <c r="J71" s="62" t="s">
        <v>15</v>
      </c>
      <c r="K71" s="61" t="s">
        <v>212</v>
      </c>
      <c r="L71" s="90">
        <v>4</v>
      </c>
      <c r="M71" s="90">
        <v>6</v>
      </c>
      <c r="N71" s="67">
        <f t="shared" si="13"/>
        <v>10.004</v>
      </c>
      <c r="O71" s="61">
        <v>4</v>
      </c>
      <c r="P71" s="35" t="s">
        <v>188</v>
      </c>
      <c r="Q71" s="62" t="s">
        <v>1</v>
      </c>
      <c r="R71" s="61" t="s">
        <v>29</v>
      </c>
      <c r="S71" s="90">
        <v>3</v>
      </c>
      <c r="T71" s="90">
        <v>4</v>
      </c>
      <c r="U71" s="143">
        <f t="shared" si="14"/>
        <v>7.003</v>
      </c>
    </row>
    <row r="72" spans="1:21" ht="12.75">
      <c r="A72" s="320">
        <v>5</v>
      </c>
      <c r="B72" s="38" t="s">
        <v>121</v>
      </c>
      <c r="C72" s="62" t="s">
        <v>148</v>
      </c>
      <c r="D72" s="61" t="s">
        <v>167</v>
      </c>
      <c r="E72" s="71">
        <v>5</v>
      </c>
      <c r="F72" s="382"/>
      <c r="G72" s="267">
        <f t="shared" si="12"/>
        <v>5.005</v>
      </c>
      <c r="H72" s="61">
        <v>5</v>
      </c>
      <c r="I72" s="35" t="s">
        <v>188</v>
      </c>
      <c r="J72" s="62" t="s">
        <v>19</v>
      </c>
      <c r="K72" s="61" t="s">
        <v>29</v>
      </c>
      <c r="L72" s="71">
        <v>8</v>
      </c>
      <c r="M72" s="71">
        <v>4</v>
      </c>
      <c r="N72" s="67">
        <f t="shared" si="13"/>
        <v>12.004</v>
      </c>
      <c r="O72" s="61">
        <v>5</v>
      </c>
      <c r="P72" s="83" t="s">
        <v>146</v>
      </c>
      <c r="Q72" s="62" t="s">
        <v>24</v>
      </c>
      <c r="R72" s="61" t="s">
        <v>119</v>
      </c>
      <c r="S72" s="90">
        <v>4</v>
      </c>
      <c r="T72" s="90">
        <v>5</v>
      </c>
      <c r="U72" s="143">
        <f t="shared" si="14"/>
        <v>9.004</v>
      </c>
    </row>
    <row r="73" spans="1:21" ht="12.75">
      <c r="A73" s="320">
        <v>6</v>
      </c>
      <c r="B73" s="35" t="s">
        <v>188</v>
      </c>
      <c r="C73" s="62" t="s">
        <v>12</v>
      </c>
      <c r="D73" s="61" t="s">
        <v>29</v>
      </c>
      <c r="E73" s="71">
        <v>6</v>
      </c>
      <c r="F73" s="382"/>
      <c r="G73" s="267">
        <f t="shared" si="12"/>
        <v>6.006</v>
      </c>
      <c r="H73" s="61">
        <v>6</v>
      </c>
      <c r="I73" s="4" t="s">
        <v>233</v>
      </c>
      <c r="J73" s="62" t="s">
        <v>16</v>
      </c>
      <c r="K73" s="61" t="s">
        <v>187</v>
      </c>
      <c r="L73" s="90">
        <v>7</v>
      </c>
      <c r="M73" s="90">
        <v>5</v>
      </c>
      <c r="N73" s="67">
        <f t="shared" si="13"/>
        <v>12.005</v>
      </c>
      <c r="O73" s="61">
        <v>6</v>
      </c>
      <c r="P73" s="133" t="s">
        <v>156</v>
      </c>
      <c r="Q73" s="62" t="s">
        <v>21</v>
      </c>
      <c r="R73" s="61" t="s">
        <v>212</v>
      </c>
      <c r="S73" s="90">
        <v>6</v>
      </c>
      <c r="T73" s="90">
        <v>6</v>
      </c>
      <c r="U73" s="143">
        <f t="shared" si="14"/>
        <v>12.006</v>
      </c>
    </row>
    <row r="74" spans="1:21" ht="12.75">
      <c r="A74" s="320">
        <v>7</v>
      </c>
      <c r="B74" s="133" t="s">
        <v>156</v>
      </c>
      <c r="C74" s="253" t="s">
        <v>13</v>
      </c>
      <c r="D74" s="61" t="s">
        <v>212</v>
      </c>
      <c r="E74" s="71">
        <v>7</v>
      </c>
      <c r="F74" s="382"/>
      <c r="G74" s="267">
        <f t="shared" si="12"/>
        <v>7.007</v>
      </c>
      <c r="H74" s="61">
        <v>7</v>
      </c>
      <c r="I74" s="34" t="s">
        <v>259</v>
      </c>
      <c r="J74" s="62" t="s">
        <v>18</v>
      </c>
      <c r="K74" s="61" t="s">
        <v>203</v>
      </c>
      <c r="L74" s="71">
        <v>5</v>
      </c>
      <c r="M74" s="71">
        <v>7</v>
      </c>
      <c r="N74" s="67">
        <f t="shared" si="13"/>
        <v>12.005</v>
      </c>
      <c r="O74" s="61">
        <v>7</v>
      </c>
      <c r="P74" s="38" t="s">
        <v>121</v>
      </c>
      <c r="Q74" s="62" t="s">
        <v>36</v>
      </c>
      <c r="R74" s="61" t="s">
        <v>167</v>
      </c>
      <c r="S74" s="71">
        <v>9</v>
      </c>
      <c r="T74" s="71">
        <v>9</v>
      </c>
      <c r="U74" s="143">
        <f t="shared" si="14"/>
        <v>18.009</v>
      </c>
    </row>
    <row r="75" spans="1:21" ht="12.75">
      <c r="A75" s="320">
        <v>8</v>
      </c>
      <c r="B75" s="3" t="s">
        <v>45</v>
      </c>
      <c r="C75" s="62" t="s">
        <v>106</v>
      </c>
      <c r="D75" s="61" t="s">
        <v>186</v>
      </c>
      <c r="E75" s="90">
        <v>8</v>
      </c>
      <c r="F75" s="382"/>
      <c r="G75" s="268">
        <f t="shared" si="12"/>
        <v>8.008</v>
      </c>
      <c r="H75" s="61">
        <v>8</v>
      </c>
      <c r="I75" s="3" t="s">
        <v>45</v>
      </c>
      <c r="J75" s="62" t="s">
        <v>242</v>
      </c>
      <c r="K75" s="61" t="s">
        <v>186</v>
      </c>
      <c r="L75" s="71">
        <v>6</v>
      </c>
      <c r="M75" s="71">
        <v>9</v>
      </c>
      <c r="N75" s="67">
        <f t="shared" si="13"/>
        <v>15.006</v>
      </c>
      <c r="O75" s="61">
        <v>8</v>
      </c>
      <c r="P75" s="3" t="s">
        <v>45</v>
      </c>
      <c r="Q75" s="62" t="s">
        <v>36</v>
      </c>
      <c r="R75" s="61" t="s">
        <v>186</v>
      </c>
      <c r="S75" s="71">
        <v>9</v>
      </c>
      <c r="T75" s="71">
        <v>9</v>
      </c>
      <c r="U75" s="143">
        <f t="shared" si="14"/>
        <v>18.009</v>
      </c>
    </row>
    <row r="76" spans="1:21" ht="12.75">
      <c r="A76" s="320">
        <v>9</v>
      </c>
      <c r="B76" s="33" t="s">
        <v>185</v>
      </c>
      <c r="C76" s="62" t="s">
        <v>39</v>
      </c>
      <c r="D76" s="61" t="s">
        <v>202</v>
      </c>
      <c r="E76" s="90">
        <v>14</v>
      </c>
      <c r="F76" s="382"/>
      <c r="G76" s="267">
        <f t="shared" si="12"/>
        <v>14.014</v>
      </c>
      <c r="H76" s="61">
        <v>9</v>
      </c>
      <c r="I76" s="33" t="s">
        <v>185</v>
      </c>
      <c r="J76" s="62" t="s">
        <v>39</v>
      </c>
      <c r="K76" s="61" t="s">
        <v>202</v>
      </c>
      <c r="L76" s="71">
        <v>14</v>
      </c>
      <c r="M76" s="71">
        <v>14</v>
      </c>
      <c r="N76" s="67">
        <f t="shared" si="13"/>
        <v>28.014</v>
      </c>
      <c r="O76" s="61">
        <v>9</v>
      </c>
      <c r="P76" s="33" t="s">
        <v>185</v>
      </c>
      <c r="Q76" s="62" t="s">
        <v>39</v>
      </c>
      <c r="R76" s="61" t="s">
        <v>202</v>
      </c>
      <c r="S76" s="71">
        <v>14</v>
      </c>
      <c r="T76" s="71">
        <v>14</v>
      </c>
      <c r="U76" s="143">
        <f t="shared" si="14"/>
        <v>28.014</v>
      </c>
    </row>
    <row r="77" spans="1:21" ht="12.75">
      <c r="A77" s="320">
        <v>10</v>
      </c>
      <c r="B77" s="254" t="s">
        <v>273</v>
      </c>
      <c r="C77" s="62" t="s">
        <v>39</v>
      </c>
      <c r="D77" s="61" t="s">
        <v>111</v>
      </c>
      <c r="E77" s="90">
        <v>14</v>
      </c>
      <c r="F77" s="382"/>
      <c r="G77" s="267">
        <f t="shared" si="12"/>
        <v>14.014</v>
      </c>
      <c r="H77" s="61">
        <v>10</v>
      </c>
      <c r="I77" s="134" t="s">
        <v>157</v>
      </c>
      <c r="J77" s="62" t="s">
        <v>39</v>
      </c>
      <c r="K77" s="62" t="s">
        <v>238</v>
      </c>
      <c r="L77" s="90">
        <v>14</v>
      </c>
      <c r="M77" s="90">
        <v>14</v>
      </c>
      <c r="N77" s="67">
        <f t="shared" si="13"/>
        <v>28.014</v>
      </c>
      <c r="O77" s="61">
        <v>10</v>
      </c>
      <c r="P77" s="254" t="s">
        <v>273</v>
      </c>
      <c r="Q77" s="142" t="s">
        <v>39</v>
      </c>
      <c r="R77" s="61" t="s">
        <v>111</v>
      </c>
      <c r="S77" s="71">
        <v>14</v>
      </c>
      <c r="T77" s="71">
        <v>14</v>
      </c>
      <c r="U77" s="143">
        <f t="shared" si="14"/>
        <v>28.014</v>
      </c>
    </row>
    <row r="78" spans="1:21" ht="12.75">
      <c r="A78" s="320">
        <v>11</v>
      </c>
      <c r="B78" s="38" t="s">
        <v>90</v>
      </c>
      <c r="C78" s="253" t="s">
        <v>39</v>
      </c>
      <c r="D78" s="61" t="s">
        <v>122</v>
      </c>
      <c r="E78" s="71">
        <v>14</v>
      </c>
      <c r="F78" s="382"/>
      <c r="G78" s="267">
        <f t="shared" si="12"/>
        <v>14.014</v>
      </c>
      <c r="H78" s="61">
        <v>11</v>
      </c>
      <c r="I78" s="135" t="s">
        <v>158</v>
      </c>
      <c r="J78" s="253" t="s">
        <v>39</v>
      </c>
      <c r="K78" s="61" t="s">
        <v>239</v>
      </c>
      <c r="L78" s="90">
        <v>14</v>
      </c>
      <c r="M78" s="90">
        <v>14</v>
      </c>
      <c r="N78" s="67">
        <f t="shared" si="13"/>
        <v>28.014</v>
      </c>
      <c r="O78" s="61">
        <v>11</v>
      </c>
      <c r="P78" s="134" t="s">
        <v>157</v>
      </c>
      <c r="Q78" s="62" t="s">
        <v>39</v>
      </c>
      <c r="R78" s="62" t="s">
        <v>238</v>
      </c>
      <c r="S78" s="71">
        <v>14</v>
      </c>
      <c r="T78" s="71">
        <v>14</v>
      </c>
      <c r="U78" s="143">
        <f t="shared" si="14"/>
        <v>28.014</v>
      </c>
    </row>
    <row r="79" spans="1:21" ht="12.75">
      <c r="A79" s="320">
        <v>12</v>
      </c>
      <c r="B79" s="134" t="s">
        <v>157</v>
      </c>
      <c r="C79" s="253" t="s">
        <v>39</v>
      </c>
      <c r="D79" s="255" t="s">
        <v>238</v>
      </c>
      <c r="E79" s="137">
        <v>14</v>
      </c>
      <c r="F79" s="382"/>
      <c r="G79" s="267">
        <f t="shared" si="12"/>
        <v>14.014</v>
      </c>
      <c r="H79" s="61">
        <v>12</v>
      </c>
      <c r="I79" s="38" t="s">
        <v>90</v>
      </c>
      <c r="J79" s="62" t="s">
        <v>39</v>
      </c>
      <c r="K79" s="131" t="s">
        <v>122</v>
      </c>
      <c r="L79" s="137">
        <v>14</v>
      </c>
      <c r="M79" s="137">
        <v>14</v>
      </c>
      <c r="N79" s="67">
        <f t="shared" si="13"/>
        <v>28.014</v>
      </c>
      <c r="O79" s="61">
        <v>12</v>
      </c>
      <c r="P79" s="135" t="s">
        <v>158</v>
      </c>
      <c r="Q79" s="253" t="s">
        <v>39</v>
      </c>
      <c r="R79" s="131" t="s">
        <v>239</v>
      </c>
      <c r="S79" s="137">
        <v>14</v>
      </c>
      <c r="T79" s="137">
        <v>14</v>
      </c>
      <c r="U79" s="143">
        <f t="shared" si="14"/>
        <v>28.014</v>
      </c>
    </row>
    <row r="80" spans="1:21" ht="12.75">
      <c r="A80" s="320">
        <v>13</v>
      </c>
      <c r="B80" s="135" t="s">
        <v>158</v>
      </c>
      <c r="C80" s="253" t="s">
        <v>39</v>
      </c>
      <c r="D80" s="131" t="s">
        <v>239</v>
      </c>
      <c r="E80" s="137">
        <v>14</v>
      </c>
      <c r="F80" s="383"/>
      <c r="G80" s="269">
        <f t="shared" si="12"/>
        <v>14.014</v>
      </c>
      <c r="H80" s="61">
        <v>13</v>
      </c>
      <c r="I80" s="254" t="s">
        <v>273</v>
      </c>
      <c r="J80" s="62" t="s">
        <v>39</v>
      </c>
      <c r="K80" s="131" t="s">
        <v>111</v>
      </c>
      <c r="L80" s="137">
        <v>14</v>
      </c>
      <c r="M80" s="137">
        <v>14</v>
      </c>
      <c r="N80" s="67">
        <f t="shared" si="13"/>
        <v>28.014</v>
      </c>
      <c r="O80" s="61">
        <v>13</v>
      </c>
      <c r="P80" s="38" t="s">
        <v>90</v>
      </c>
      <c r="Q80" s="62" t="s">
        <v>39</v>
      </c>
      <c r="R80" s="131" t="s">
        <v>122</v>
      </c>
      <c r="S80" s="137">
        <v>14</v>
      </c>
      <c r="T80" s="137">
        <v>14</v>
      </c>
      <c r="U80" s="143">
        <f t="shared" si="14"/>
        <v>28.014</v>
      </c>
    </row>
    <row r="81" spans="1:21" s="57" customFormat="1" ht="6.75" customHeight="1">
      <c r="A81" s="321"/>
      <c r="D81" s="99"/>
      <c r="E81" s="99"/>
      <c r="F81" s="99"/>
      <c r="U81" s="99"/>
    </row>
    <row r="82" ht="12.75"/>
    <row r="83" spans="1:20" ht="12.75">
      <c r="A83" s="374" t="s">
        <v>332</v>
      </c>
      <c r="B83" s="375"/>
      <c r="D83" s="21"/>
      <c r="E83" s="21"/>
      <c r="F83" s="21"/>
      <c r="L83" s="21"/>
      <c r="M83" s="21"/>
      <c r="S83" s="21"/>
      <c r="T83" s="21"/>
    </row>
    <row r="84" spans="1:20" ht="12.75">
      <c r="A84" s="376" t="s">
        <v>40</v>
      </c>
      <c r="B84" s="377"/>
      <c r="C84" s="63" t="s">
        <v>211</v>
      </c>
      <c r="D84" s="100"/>
      <c r="E84" s="100" t="s">
        <v>30</v>
      </c>
      <c r="F84" s="100"/>
      <c r="G84" s="64"/>
      <c r="H84" s="65" t="s">
        <v>42</v>
      </c>
      <c r="I84" s="65"/>
      <c r="J84" s="63" t="s">
        <v>41</v>
      </c>
      <c r="K84" s="100"/>
      <c r="L84" s="100" t="s">
        <v>30</v>
      </c>
      <c r="M84" s="139"/>
      <c r="N84" s="141"/>
      <c r="O84" s="140" t="s">
        <v>44</v>
      </c>
      <c r="P84" s="65"/>
      <c r="Q84" s="63" t="s">
        <v>43</v>
      </c>
      <c r="R84" s="101"/>
      <c r="S84" s="100" t="s">
        <v>30</v>
      </c>
      <c r="T84" s="100"/>
    </row>
    <row r="85" spans="1:21" ht="12.75">
      <c r="A85" s="320">
        <v>1</v>
      </c>
      <c r="B85" s="38" t="s">
        <v>121</v>
      </c>
      <c r="C85" s="62" t="s">
        <v>102</v>
      </c>
      <c r="D85" s="61" t="s">
        <v>167</v>
      </c>
      <c r="E85" s="71">
        <v>1</v>
      </c>
      <c r="F85" s="71">
        <v>1</v>
      </c>
      <c r="G85" s="68">
        <f aca="true" t="shared" si="15" ref="G85:G97">SUM(E85:F85)+MIN(E85:F85)/1000</f>
        <v>2.001</v>
      </c>
      <c r="H85" s="61">
        <v>1</v>
      </c>
      <c r="I85" s="83" t="s">
        <v>146</v>
      </c>
      <c r="J85" s="62" t="s">
        <v>147</v>
      </c>
      <c r="K85" s="61" t="s">
        <v>212</v>
      </c>
      <c r="L85" s="261">
        <v>1</v>
      </c>
      <c r="M85" s="71">
        <v>2</v>
      </c>
      <c r="N85" s="252">
        <f aca="true" t="shared" si="16" ref="N85:N97">SUM(L85:M85)+MIN(L85:M85)/1000</f>
        <v>3.001</v>
      </c>
      <c r="O85" s="61">
        <v>1</v>
      </c>
      <c r="P85" s="38" t="s">
        <v>121</v>
      </c>
      <c r="Q85" s="62" t="s">
        <v>148</v>
      </c>
      <c r="R85" s="61" t="s">
        <v>167</v>
      </c>
      <c r="S85" s="71">
        <v>1</v>
      </c>
      <c r="T85" s="71">
        <v>1</v>
      </c>
      <c r="U85" s="143">
        <f aca="true" t="shared" si="17" ref="U85:U97">SUM(S85:T85)+MIN(S85:T85)/1000</f>
        <v>2.001</v>
      </c>
    </row>
    <row r="86" spans="1:21" ht="12.75">
      <c r="A86" s="320">
        <v>2</v>
      </c>
      <c r="B86" s="83" t="s">
        <v>146</v>
      </c>
      <c r="C86" s="253" t="s">
        <v>215</v>
      </c>
      <c r="D86" s="61" t="s">
        <v>212</v>
      </c>
      <c r="E86" s="71">
        <v>2</v>
      </c>
      <c r="F86" s="71">
        <v>2</v>
      </c>
      <c r="G86" s="68">
        <f t="shared" si="15"/>
        <v>4.002</v>
      </c>
      <c r="H86" s="61">
        <v>2</v>
      </c>
      <c r="I86" s="133" t="s">
        <v>156</v>
      </c>
      <c r="J86" s="62" t="s">
        <v>216</v>
      </c>
      <c r="K86" s="61" t="s">
        <v>202</v>
      </c>
      <c r="L86" s="71">
        <v>2</v>
      </c>
      <c r="M86" s="71">
        <v>7</v>
      </c>
      <c r="N86" s="67">
        <f t="shared" si="16"/>
        <v>9.002</v>
      </c>
      <c r="O86" s="61">
        <v>2</v>
      </c>
      <c r="P86" s="4" t="s">
        <v>233</v>
      </c>
      <c r="Q86" s="62" t="s">
        <v>217</v>
      </c>
      <c r="R86" s="61" t="s">
        <v>29</v>
      </c>
      <c r="S86" s="71">
        <v>3</v>
      </c>
      <c r="T86" s="71">
        <v>2</v>
      </c>
      <c r="U86" s="143">
        <f t="shared" si="17"/>
        <v>5.002</v>
      </c>
    </row>
    <row r="87" spans="1:21" ht="12.75">
      <c r="A87" s="320">
        <v>3</v>
      </c>
      <c r="B87" s="33" t="s">
        <v>185</v>
      </c>
      <c r="C87" s="62" t="s">
        <v>218</v>
      </c>
      <c r="D87" s="61" t="s">
        <v>241</v>
      </c>
      <c r="E87" s="90">
        <v>4</v>
      </c>
      <c r="F87" s="90">
        <v>3</v>
      </c>
      <c r="G87" s="68">
        <f t="shared" si="15"/>
        <v>7.003</v>
      </c>
      <c r="H87" s="61">
        <v>3</v>
      </c>
      <c r="I87" s="4" t="s">
        <v>233</v>
      </c>
      <c r="J87" s="62" t="s">
        <v>219</v>
      </c>
      <c r="K87" s="61" t="s">
        <v>29</v>
      </c>
      <c r="L87" s="71">
        <v>4</v>
      </c>
      <c r="M87" s="71">
        <v>5</v>
      </c>
      <c r="N87" s="67">
        <f t="shared" si="16"/>
        <v>9.004</v>
      </c>
      <c r="O87" s="61">
        <v>3</v>
      </c>
      <c r="P87" s="133" t="s">
        <v>156</v>
      </c>
      <c r="Q87" s="62" t="s">
        <v>220</v>
      </c>
      <c r="R87" s="61" t="s">
        <v>202</v>
      </c>
      <c r="S87" s="71">
        <v>4</v>
      </c>
      <c r="T87" s="71">
        <v>3</v>
      </c>
      <c r="U87" s="143">
        <f t="shared" si="17"/>
        <v>7.003</v>
      </c>
    </row>
    <row r="88" spans="1:21" ht="12.75">
      <c r="A88" s="320">
        <v>4</v>
      </c>
      <c r="B88" s="34" t="s">
        <v>259</v>
      </c>
      <c r="C88" s="62" t="s">
        <v>221</v>
      </c>
      <c r="D88" s="61" t="s">
        <v>187</v>
      </c>
      <c r="E88" s="90">
        <v>5</v>
      </c>
      <c r="F88" s="90">
        <v>4</v>
      </c>
      <c r="G88" s="68">
        <f t="shared" si="15"/>
        <v>9.004</v>
      </c>
      <c r="H88" s="61">
        <v>4</v>
      </c>
      <c r="I88" s="3" t="s">
        <v>45</v>
      </c>
      <c r="J88" s="62" t="s">
        <v>222</v>
      </c>
      <c r="K88" s="61" t="s">
        <v>223</v>
      </c>
      <c r="L88" s="71">
        <v>7</v>
      </c>
      <c r="M88" s="71">
        <v>3</v>
      </c>
      <c r="N88" s="67">
        <f t="shared" si="16"/>
        <v>10.003</v>
      </c>
      <c r="O88" s="61">
        <v>4</v>
      </c>
      <c r="P88" s="2" t="s">
        <v>261</v>
      </c>
      <c r="Q88" s="62" t="s">
        <v>272</v>
      </c>
      <c r="R88" s="61" t="s">
        <v>111</v>
      </c>
      <c r="S88" s="71">
        <v>2</v>
      </c>
      <c r="T88" s="71">
        <v>9</v>
      </c>
      <c r="U88" s="143">
        <f t="shared" si="17"/>
        <v>11.002</v>
      </c>
    </row>
    <row r="89" spans="1:21" ht="12.75">
      <c r="A89" s="320">
        <v>5</v>
      </c>
      <c r="B89" s="254" t="s">
        <v>273</v>
      </c>
      <c r="C89" s="62" t="s">
        <v>274</v>
      </c>
      <c r="D89" s="61" t="s">
        <v>203</v>
      </c>
      <c r="E89" s="90">
        <v>3</v>
      </c>
      <c r="F89" s="90">
        <v>7</v>
      </c>
      <c r="G89" s="68">
        <f t="shared" si="15"/>
        <v>10.003</v>
      </c>
      <c r="H89" s="61">
        <v>5</v>
      </c>
      <c r="I89" s="2" t="s">
        <v>261</v>
      </c>
      <c r="J89" s="62" t="s">
        <v>275</v>
      </c>
      <c r="K89" s="61" t="s">
        <v>111</v>
      </c>
      <c r="L89" s="71">
        <v>5</v>
      </c>
      <c r="M89" s="71">
        <v>8</v>
      </c>
      <c r="N89" s="67">
        <f t="shared" si="16"/>
        <v>13.005</v>
      </c>
      <c r="O89" s="61">
        <v>5</v>
      </c>
      <c r="P89" s="33" t="s">
        <v>185</v>
      </c>
      <c r="Q89" s="62" t="s">
        <v>74</v>
      </c>
      <c r="R89" s="61" t="s">
        <v>241</v>
      </c>
      <c r="S89" s="71">
        <v>5</v>
      </c>
      <c r="T89" s="71">
        <v>6</v>
      </c>
      <c r="U89" s="143">
        <f t="shared" si="17"/>
        <v>11.005</v>
      </c>
    </row>
    <row r="90" spans="1:21" ht="12.75">
      <c r="A90" s="320">
        <v>6</v>
      </c>
      <c r="B90" s="3" t="s">
        <v>45</v>
      </c>
      <c r="C90" s="62" t="s">
        <v>75</v>
      </c>
      <c r="D90" s="61" t="s">
        <v>223</v>
      </c>
      <c r="E90" s="90">
        <v>6</v>
      </c>
      <c r="F90" s="71">
        <v>6</v>
      </c>
      <c r="G90" s="68">
        <f t="shared" si="15"/>
        <v>12.006</v>
      </c>
      <c r="H90" s="61">
        <v>6</v>
      </c>
      <c r="I90" s="33" t="s">
        <v>185</v>
      </c>
      <c r="J90" s="62" t="s">
        <v>76</v>
      </c>
      <c r="K90" s="61" t="s">
        <v>241</v>
      </c>
      <c r="L90" s="71">
        <v>6</v>
      </c>
      <c r="M90" s="261">
        <v>1</v>
      </c>
      <c r="N90" s="67">
        <f t="shared" si="16"/>
        <v>7.001</v>
      </c>
      <c r="O90" s="61">
        <v>6</v>
      </c>
      <c r="P90" s="34" t="s">
        <v>259</v>
      </c>
      <c r="Q90" s="62" t="s">
        <v>77</v>
      </c>
      <c r="R90" s="61" t="s">
        <v>187</v>
      </c>
      <c r="S90" s="71">
        <v>6</v>
      </c>
      <c r="T90" s="71">
        <v>5</v>
      </c>
      <c r="U90" s="143">
        <f t="shared" si="17"/>
        <v>11.005</v>
      </c>
    </row>
    <row r="91" spans="1:21" ht="12.75">
      <c r="A91" s="320">
        <v>7</v>
      </c>
      <c r="B91" s="4" t="s">
        <v>233</v>
      </c>
      <c r="C91" s="62" t="s">
        <v>78</v>
      </c>
      <c r="D91" s="61" t="s">
        <v>29</v>
      </c>
      <c r="E91" s="71">
        <v>7</v>
      </c>
      <c r="F91" s="71">
        <v>6</v>
      </c>
      <c r="G91" s="68">
        <f t="shared" si="15"/>
        <v>13.006</v>
      </c>
      <c r="H91" s="61">
        <v>7</v>
      </c>
      <c r="I91" s="134" t="s">
        <v>157</v>
      </c>
      <c r="J91" s="62" t="s">
        <v>79</v>
      </c>
      <c r="K91" s="62" t="s">
        <v>238</v>
      </c>
      <c r="L91" s="71">
        <v>3</v>
      </c>
      <c r="M91" s="71">
        <v>14</v>
      </c>
      <c r="N91" s="67">
        <f t="shared" si="16"/>
        <v>17.003</v>
      </c>
      <c r="O91" s="61">
        <v>7</v>
      </c>
      <c r="P91" s="254" t="s">
        <v>273</v>
      </c>
      <c r="Q91" s="142" t="s">
        <v>80</v>
      </c>
      <c r="R91" s="61" t="s">
        <v>203</v>
      </c>
      <c r="S91" s="71">
        <v>8</v>
      </c>
      <c r="T91" s="71">
        <v>4</v>
      </c>
      <c r="U91" s="143">
        <f t="shared" si="17"/>
        <v>12.004</v>
      </c>
    </row>
    <row r="92" spans="1:21" ht="12.75">
      <c r="A92" s="320">
        <v>8</v>
      </c>
      <c r="B92" s="2" t="s">
        <v>261</v>
      </c>
      <c r="C92" s="62" t="s">
        <v>81</v>
      </c>
      <c r="D92" s="61" t="s">
        <v>111</v>
      </c>
      <c r="E92" s="90">
        <v>10</v>
      </c>
      <c r="F92" s="90">
        <v>5</v>
      </c>
      <c r="G92" s="252">
        <f t="shared" si="15"/>
        <v>15.005</v>
      </c>
      <c r="H92" s="61">
        <v>8</v>
      </c>
      <c r="I92" s="34" t="s">
        <v>259</v>
      </c>
      <c r="J92" s="62" t="s">
        <v>82</v>
      </c>
      <c r="K92" s="61" t="s">
        <v>187</v>
      </c>
      <c r="L92" s="71">
        <v>13</v>
      </c>
      <c r="M92" s="71">
        <v>4</v>
      </c>
      <c r="N92" s="67">
        <f t="shared" si="16"/>
        <v>17.004</v>
      </c>
      <c r="O92" s="61">
        <v>8</v>
      </c>
      <c r="P92" s="134" t="s">
        <v>157</v>
      </c>
      <c r="Q92" s="62" t="s">
        <v>83</v>
      </c>
      <c r="R92" s="62" t="s">
        <v>238</v>
      </c>
      <c r="S92" s="71">
        <v>7</v>
      </c>
      <c r="T92" s="71">
        <v>7</v>
      </c>
      <c r="U92" s="143">
        <f t="shared" si="17"/>
        <v>14.007</v>
      </c>
    </row>
    <row r="93" spans="1:21" ht="12.75">
      <c r="A93" s="320">
        <v>9</v>
      </c>
      <c r="B93" s="35" t="s">
        <v>188</v>
      </c>
      <c r="C93" s="62" t="s">
        <v>84</v>
      </c>
      <c r="D93" s="61" t="s">
        <v>119</v>
      </c>
      <c r="E93" s="71">
        <v>11</v>
      </c>
      <c r="F93" s="71">
        <v>8</v>
      </c>
      <c r="G93" s="68">
        <f t="shared" si="15"/>
        <v>19.008</v>
      </c>
      <c r="H93" s="61">
        <v>9</v>
      </c>
      <c r="I93" s="135" t="s">
        <v>158</v>
      </c>
      <c r="J93" s="253" t="s">
        <v>85</v>
      </c>
      <c r="K93" s="61" t="s">
        <v>239</v>
      </c>
      <c r="L93" s="71">
        <v>8</v>
      </c>
      <c r="M93" s="71">
        <v>9</v>
      </c>
      <c r="N93" s="67">
        <f t="shared" si="16"/>
        <v>17.008</v>
      </c>
      <c r="O93" s="61">
        <v>9</v>
      </c>
      <c r="P93" s="135" t="s">
        <v>158</v>
      </c>
      <c r="Q93" s="253" t="s">
        <v>86</v>
      </c>
      <c r="R93" s="61" t="s">
        <v>239</v>
      </c>
      <c r="S93" s="71">
        <v>9</v>
      </c>
      <c r="T93" s="71">
        <v>8</v>
      </c>
      <c r="U93" s="143">
        <f t="shared" si="17"/>
        <v>17.008</v>
      </c>
    </row>
    <row r="94" spans="1:21" ht="12.75">
      <c r="A94" s="320">
        <v>10</v>
      </c>
      <c r="B94" s="133" t="s">
        <v>156</v>
      </c>
      <c r="C94" s="253" t="s">
        <v>87</v>
      </c>
      <c r="D94" s="61" t="s">
        <v>202</v>
      </c>
      <c r="E94" s="71">
        <v>8</v>
      </c>
      <c r="F94" s="71">
        <v>11</v>
      </c>
      <c r="G94" s="68">
        <f t="shared" si="15"/>
        <v>19.008</v>
      </c>
      <c r="H94" s="61">
        <v>10</v>
      </c>
      <c r="I94" s="38" t="s">
        <v>121</v>
      </c>
      <c r="J94" s="62" t="s">
        <v>88</v>
      </c>
      <c r="K94" s="61" t="s">
        <v>167</v>
      </c>
      <c r="L94" s="71">
        <v>13</v>
      </c>
      <c r="M94" s="71">
        <v>6</v>
      </c>
      <c r="N94" s="67">
        <f t="shared" si="16"/>
        <v>19.006</v>
      </c>
      <c r="O94" s="61">
        <v>10</v>
      </c>
      <c r="P94" s="35" t="s">
        <v>188</v>
      </c>
      <c r="Q94" s="62" t="s">
        <v>89</v>
      </c>
      <c r="R94" s="61" t="s">
        <v>119</v>
      </c>
      <c r="S94" s="71">
        <v>10</v>
      </c>
      <c r="T94" s="71">
        <v>10</v>
      </c>
      <c r="U94" s="143">
        <f t="shared" si="17"/>
        <v>20.01</v>
      </c>
    </row>
    <row r="95" spans="1:21" ht="12">
      <c r="A95" s="320">
        <v>11</v>
      </c>
      <c r="B95" s="38" t="s">
        <v>90</v>
      </c>
      <c r="C95" s="253" t="s">
        <v>56</v>
      </c>
      <c r="D95" s="61" t="s">
        <v>122</v>
      </c>
      <c r="E95" s="71">
        <v>9</v>
      </c>
      <c r="F95" s="71">
        <v>10</v>
      </c>
      <c r="G95" s="68">
        <f t="shared" si="15"/>
        <v>19.009</v>
      </c>
      <c r="H95" s="61">
        <v>11</v>
      </c>
      <c r="I95" s="38" t="s">
        <v>90</v>
      </c>
      <c r="J95" s="62" t="s">
        <v>57</v>
      </c>
      <c r="K95" s="61" t="s">
        <v>122</v>
      </c>
      <c r="L95" s="71">
        <v>9</v>
      </c>
      <c r="M95" s="71">
        <v>14</v>
      </c>
      <c r="N95" s="67">
        <f t="shared" si="16"/>
        <v>23.009</v>
      </c>
      <c r="O95" s="61">
        <v>11</v>
      </c>
      <c r="P95" s="83" t="s">
        <v>146</v>
      </c>
      <c r="Q95" s="62" t="s">
        <v>58</v>
      </c>
      <c r="R95" s="61" t="s">
        <v>212</v>
      </c>
      <c r="S95" s="71">
        <v>11</v>
      </c>
      <c r="T95" s="71">
        <v>11</v>
      </c>
      <c r="U95" s="143">
        <f t="shared" si="17"/>
        <v>22.011</v>
      </c>
    </row>
    <row r="96" spans="1:21" ht="12">
      <c r="A96" s="320">
        <v>12</v>
      </c>
      <c r="B96" s="134" t="s">
        <v>157</v>
      </c>
      <c r="C96" s="253" t="s">
        <v>59</v>
      </c>
      <c r="D96" s="255" t="s">
        <v>238</v>
      </c>
      <c r="E96" s="137">
        <v>12</v>
      </c>
      <c r="F96" s="137">
        <v>12</v>
      </c>
      <c r="G96" s="68">
        <f t="shared" si="15"/>
        <v>24.012</v>
      </c>
      <c r="H96" s="61">
        <v>12</v>
      </c>
      <c r="I96" s="254" t="s">
        <v>273</v>
      </c>
      <c r="J96" s="62" t="s">
        <v>60</v>
      </c>
      <c r="K96" s="131" t="s">
        <v>203</v>
      </c>
      <c r="L96" s="71">
        <v>13</v>
      </c>
      <c r="M96" s="71">
        <v>10</v>
      </c>
      <c r="N96" s="67">
        <f t="shared" si="16"/>
        <v>23.01</v>
      </c>
      <c r="O96" s="61">
        <v>12</v>
      </c>
      <c r="P96" s="3" t="s">
        <v>45</v>
      </c>
      <c r="Q96" s="62" t="s">
        <v>61</v>
      </c>
      <c r="R96" s="131" t="s">
        <v>223</v>
      </c>
      <c r="S96" s="71">
        <v>12</v>
      </c>
      <c r="T96" s="71">
        <v>12</v>
      </c>
      <c r="U96" s="143">
        <f t="shared" si="17"/>
        <v>24.012</v>
      </c>
    </row>
    <row r="97" spans="1:21" ht="12">
      <c r="A97" s="320">
        <v>13</v>
      </c>
      <c r="B97" s="135" t="s">
        <v>158</v>
      </c>
      <c r="C97" s="253" t="s">
        <v>62</v>
      </c>
      <c r="D97" s="131" t="s">
        <v>239</v>
      </c>
      <c r="E97" s="137">
        <v>13</v>
      </c>
      <c r="F97" s="137">
        <v>13</v>
      </c>
      <c r="G97" s="132">
        <f t="shared" si="15"/>
        <v>26.013</v>
      </c>
      <c r="H97" s="61">
        <v>13</v>
      </c>
      <c r="I97" s="35" t="s">
        <v>188</v>
      </c>
      <c r="J97" s="62" t="s">
        <v>36</v>
      </c>
      <c r="K97" s="131" t="s">
        <v>119</v>
      </c>
      <c r="L97" s="71">
        <v>14</v>
      </c>
      <c r="M97" s="71">
        <v>14</v>
      </c>
      <c r="N97" s="67">
        <f t="shared" si="16"/>
        <v>28.014</v>
      </c>
      <c r="O97" s="61">
        <v>13</v>
      </c>
      <c r="P97" s="38" t="s">
        <v>90</v>
      </c>
      <c r="Q97" s="62" t="s">
        <v>36</v>
      </c>
      <c r="R97" s="131" t="s">
        <v>122</v>
      </c>
      <c r="S97" s="71">
        <v>14</v>
      </c>
      <c r="T97" s="71">
        <v>14</v>
      </c>
      <c r="U97" s="143">
        <f t="shared" si="17"/>
        <v>28.014</v>
      </c>
    </row>
    <row r="98" spans="1:21" s="57" customFormat="1" ht="6.75" customHeight="1">
      <c r="A98" s="321"/>
      <c r="D98" s="99"/>
      <c r="E98" s="99"/>
      <c r="F98" s="99"/>
      <c r="U98" s="99"/>
    </row>
    <row r="100" spans="1:21" s="57" customFormat="1" ht="6.75" customHeight="1">
      <c r="A100" s="321"/>
      <c r="D100" s="99"/>
      <c r="E100" s="99"/>
      <c r="F100" s="99"/>
      <c r="M100" s="99"/>
      <c r="N100" s="99"/>
      <c r="U100" s="99"/>
    </row>
    <row r="101" spans="1:20" ht="12">
      <c r="A101" s="374" t="s">
        <v>333</v>
      </c>
      <c r="B101" s="375"/>
      <c r="D101" s="21"/>
      <c r="E101" s="21"/>
      <c r="F101" s="21"/>
      <c r="L101" s="21"/>
      <c r="M101" s="21"/>
      <c r="S101" s="21"/>
      <c r="T101" s="21"/>
    </row>
    <row r="102" spans="1:20" ht="12">
      <c r="A102" s="376" t="s">
        <v>40</v>
      </c>
      <c r="B102" s="377"/>
      <c r="C102" s="63" t="s">
        <v>41</v>
      </c>
      <c r="D102" s="100"/>
      <c r="E102" s="100" t="s">
        <v>30</v>
      </c>
      <c r="F102" s="100"/>
      <c r="G102" s="64"/>
      <c r="H102" s="65" t="s">
        <v>42</v>
      </c>
      <c r="I102" s="65"/>
      <c r="J102" s="63" t="s">
        <v>43</v>
      </c>
      <c r="K102" s="100"/>
      <c r="L102" s="100" t="s">
        <v>30</v>
      </c>
      <c r="M102" s="139"/>
      <c r="N102" s="141"/>
      <c r="O102" s="140" t="s">
        <v>44</v>
      </c>
      <c r="P102" s="65"/>
      <c r="Q102" s="63" t="s">
        <v>211</v>
      </c>
      <c r="R102" s="101"/>
      <c r="S102" s="100" t="s">
        <v>30</v>
      </c>
      <c r="T102" s="100"/>
    </row>
    <row r="103" spans="1:21" ht="12.75" customHeight="1">
      <c r="A103" s="320">
        <v>1</v>
      </c>
      <c r="B103" s="3" t="s">
        <v>45</v>
      </c>
      <c r="C103" s="62" t="s">
        <v>106</v>
      </c>
      <c r="D103" s="61" t="s">
        <v>119</v>
      </c>
      <c r="E103" s="90">
        <f>Summary!C143</f>
        <v>2</v>
      </c>
      <c r="F103" s="71">
        <f>Summary!D143</f>
        <v>1</v>
      </c>
      <c r="G103" s="68">
        <f aca="true" t="shared" si="18" ref="G103:G115">SUM(E103:F103)+MIN(E103:F103)/1000</f>
        <v>3.001</v>
      </c>
      <c r="H103" s="61">
        <v>1</v>
      </c>
      <c r="I103" s="38" t="s">
        <v>121</v>
      </c>
      <c r="J103" s="62" t="s">
        <v>102</v>
      </c>
      <c r="K103" s="61" t="s">
        <v>167</v>
      </c>
      <c r="L103" s="71">
        <f>Summary!F141</f>
        <v>1</v>
      </c>
      <c r="M103" s="71">
        <f>Summary!G141</f>
        <v>1</v>
      </c>
      <c r="N103" s="68">
        <f aca="true" t="shared" si="19" ref="N103:N115">SUM(L103:M103)+MIN(L103:M103)/1000</f>
        <v>2.001</v>
      </c>
      <c r="O103" s="61">
        <v>1</v>
      </c>
      <c r="P103" s="33" t="s">
        <v>185</v>
      </c>
      <c r="Q103" s="62" t="s">
        <v>107</v>
      </c>
      <c r="R103" s="61" t="s">
        <v>241</v>
      </c>
      <c r="S103" s="71">
        <f>Summary!I137</f>
        <v>1</v>
      </c>
      <c r="T103" s="378" t="s">
        <v>112</v>
      </c>
      <c r="U103" s="143">
        <f aca="true" t="shared" si="20" ref="U103:U115">SUM(S103:T103)+MIN(S103:T103)/1000</f>
        <v>1.001</v>
      </c>
    </row>
    <row r="104" spans="1:21" ht="12">
      <c r="A104" s="320">
        <v>2</v>
      </c>
      <c r="B104" s="33" t="s">
        <v>185</v>
      </c>
      <c r="C104" s="62" t="s">
        <v>3</v>
      </c>
      <c r="D104" s="61" t="s">
        <v>241</v>
      </c>
      <c r="E104" s="90">
        <f>Summary!C137</f>
        <v>1</v>
      </c>
      <c r="F104" s="90">
        <f>Summary!D137</f>
        <v>4</v>
      </c>
      <c r="G104" s="68">
        <f t="shared" si="18"/>
        <v>5.001</v>
      </c>
      <c r="H104" s="61">
        <v>2</v>
      </c>
      <c r="I104" s="33" t="s">
        <v>185</v>
      </c>
      <c r="J104" s="62" t="s">
        <v>170</v>
      </c>
      <c r="K104" s="61" t="s">
        <v>241</v>
      </c>
      <c r="L104" s="71">
        <f>Summary!F137</f>
        <v>2</v>
      </c>
      <c r="M104" s="71">
        <f>Summary!G137</f>
        <v>3</v>
      </c>
      <c r="N104" s="67">
        <f t="shared" si="19"/>
        <v>5.002</v>
      </c>
      <c r="O104" s="61">
        <v>2</v>
      </c>
      <c r="P104" s="4" t="s">
        <v>233</v>
      </c>
      <c r="Q104" s="62" t="s">
        <v>142</v>
      </c>
      <c r="R104" s="61" t="s">
        <v>208</v>
      </c>
      <c r="S104" s="71">
        <f>Summary!I138</f>
        <v>2</v>
      </c>
      <c r="T104" s="379"/>
      <c r="U104" s="143">
        <f t="shared" si="20"/>
        <v>2.002</v>
      </c>
    </row>
    <row r="105" spans="1:21" ht="12">
      <c r="A105" s="320">
        <v>3</v>
      </c>
      <c r="B105" s="36" t="s">
        <v>120</v>
      </c>
      <c r="C105" s="62" t="s">
        <v>1</v>
      </c>
      <c r="D105" s="61" t="s">
        <v>202</v>
      </c>
      <c r="E105" s="71">
        <f>Summary!C145</f>
        <v>5</v>
      </c>
      <c r="F105" s="71">
        <f>Summary!D145</f>
        <v>2</v>
      </c>
      <c r="G105" s="68">
        <f t="shared" si="18"/>
        <v>7.002</v>
      </c>
      <c r="H105" s="61">
        <v>3</v>
      </c>
      <c r="I105" s="4" t="s">
        <v>233</v>
      </c>
      <c r="J105" s="62" t="s">
        <v>174</v>
      </c>
      <c r="K105" s="61" t="s">
        <v>208</v>
      </c>
      <c r="L105" s="71">
        <f>Summary!F138</f>
        <v>4</v>
      </c>
      <c r="M105" s="71">
        <f>Summary!G138</f>
        <v>2</v>
      </c>
      <c r="N105" s="67">
        <f t="shared" si="19"/>
        <v>6.002</v>
      </c>
      <c r="O105" s="61">
        <v>3</v>
      </c>
      <c r="P105" s="38" t="s">
        <v>121</v>
      </c>
      <c r="Q105" s="62" t="s">
        <v>145</v>
      </c>
      <c r="R105" s="61" t="s">
        <v>167</v>
      </c>
      <c r="S105" s="71">
        <f>Summary!I141</f>
        <v>3</v>
      </c>
      <c r="T105" s="379"/>
      <c r="U105" s="143">
        <f t="shared" si="20"/>
        <v>3.003</v>
      </c>
    </row>
    <row r="106" spans="1:21" ht="12">
      <c r="A106" s="320">
        <v>4</v>
      </c>
      <c r="B106" s="34" t="s">
        <v>259</v>
      </c>
      <c r="C106" s="62" t="s">
        <v>180</v>
      </c>
      <c r="D106" s="61" t="s">
        <v>186</v>
      </c>
      <c r="E106" s="90">
        <f>Summary!C139</f>
        <v>4</v>
      </c>
      <c r="F106" s="90">
        <f>Summary!D139</f>
        <v>3</v>
      </c>
      <c r="G106" s="68">
        <f t="shared" si="18"/>
        <v>7.003</v>
      </c>
      <c r="H106" s="61">
        <v>4</v>
      </c>
      <c r="I106" s="35" t="s">
        <v>188</v>
      </c>
      <c r="J106" s="62" t="s">
        <v>103</v>
      </c>
      <c r="K106" s="61" t="s">
        <v>111</v>
      </c>
      <c r="L106" s="71">
        <f>Summary!F142</f>
        <v>3</v>
      </c>
      <c r="M106" s="71">
        <f>Summary!G142</f>
        <v>4</v>
      </c>
      <c r="N106" s="67">
        <f t="shared" si="19"/>
        <v>7.003</v>
      </c>
      <c r="O106" s="61">
        <v>4</v>
      </c>
      <c r="P106" s="35" t="s">
        <v>188</v>
      </c>
      <c r="Q106" s="62" t="s">
        <v>224</v>
      </c>
      <c r="R106" s="61" t="s">
        <v>111</v>
      </c>
      <c r="S106" s="71">
        <f>Summary!I142</f>
        <v>4</v>
      </c>
      <c r="T106" s="379"/>
      <c r="U106" s="143">
        <f t="shared" si="20"/>
        <v>4.004</v>
      </c>
    </row>
    <row r="107" spans="1:21" ht="12">
      <c r="A107" s="320">
        <v>5</v>
      </c>
      <c r="B107" s="83" t="s">
        <v>260</v>
      </c>
      <c r="C107" s="62" t="s">
        <v>0</v>
      </c>
      <c r="D107" s="61" t="s">
        <v>203</v>
      </c>
      <c r="E107" s="90">
        <f>Summary!C140</f>
        <v>3</v>
      </c>
      <c r="F107" s="90">
        <f>Summary!D140</f>
        <v>5</v>
      </c>
      <c r="G107" s="68">
        <f t="shared" si="18"/>
        <v>8.003</v>
      </c>
      <c r="H107" s="61">
        <v>5</v>
      </c>
      <c r="I107" s="34" t="s">
        <v>259</v>
      </c>
      <c r="J107" s="62" t="s">
        <v>172</v>
      </c>
      <c r="K107" s="61" t="s">
        <v>186</v>
      </c>
      <c r="L107" s="71">
        <f>Summary!F139</f>
        <v>7</v>
      </c>
      <c r="M107" s="71">
        <f>Summary!G139</f>
        <v>5</v>
      </c>
      <c r="N107" s="67">
        <f t="shared" si="19"/>
        <v>12.005</v>
      </c>
      <c r="O107" s="61">
        <v>5</v>
      </c>
      <c r="P107" s="38" t="s">
        <v>189</v>
      </c>
      <c r="Q107" s="62" t="s">
        <v>144</v>
      </c>
      <c r="R107" s="61" t="s">
        <v>238</v>
      </c>
      <c r="S107" s="71">
        <f>Summary!I146</f>
        <v>5</v>
      </c>
      <c r="T107" s="379"/>
      <c r="U107" s="143">
        <f t="shared" si="20"/>
        <v>5.005</v>
      </c>
    </row>
    <row r="108" spans="1:21" ht="12">
      <c r="A108" s="320">
        <v>6</v>
      </c>
      <c r="B108" s="4" t="s">
        <v>233</v>
      </c>
      <c r="C108" s="62" t="s">
        <v>2</v>
      </c>
      <c r="D108" s="61" t="s">
        <v>208</v>
      </c>
      <c r="E108" s="90">
        <f>Summary!C138</f>
        <v>6</v>
      </c>
      <c r="F108" s="90">
        <f>Summary!D138</f>
        <v>6</v>
      </c>
      <c r="G108" s="68">
        <f t="shared" si="18"/>
        <v>12.006</v>
      </c>
      <c r="H108" s="61">
        <v>6</v>
      </c>
      <c r="I108" s="133" t="s">
        <v>156</v>
      </c>
      <c r="J108" s="62" t="s">
        <v>175</v>
      </c>
      <c r="K108" s="61" t="s">
        <v>187</v>
      </c>
      <c r="L108" s="71">
        <f>Summary!F144</f>
        <v>5</v>
      </c>
      <c r="M108" s="71">
        <f>Summary!G144</f>
        <v>7</v>
      </c>
      <c r="N108" s="67">
        <f t="shared" si="19"/>
        <v>12.005</v>
      </c>
      <c r="O108" s="61">
        <v>6</v>
      </c>
      <c r="P108" s="133" t="s">
        <v>156</v>
      </c>
      <c r="Q108" s="142" t="s">
        <v>143</v>
      </c>
      <c r="R108" s="61" t="s">
        <v>187</v>
      </c>
      <c r="S108" s="71">
        <f>Summary!I144</f>
        <v>6</v>
      </c>
      <c r="T108" s="379"/>
      <c r="U108" s="143">
        <f t="shared" si="20"/>
        <v>6.006</v>
      </c>
    </row>
    <row r="109" spans="1:21" ht="12">
      <c r="A109" s="320">
        <v>7</v>
      </c>
      <c r="B109" s="133" t="s">
        <v>156</v>
      </c>
      <c r="C109" s="62" t="s">
        <v>166</v>
      </c>
      <c r="D109" s="61" t="s">
        <v>187</v>
      </c>
      <c r="E109" s="71">
        <f>Summary!C144</f>
        <v>7</v>
      </c>
      <c r="F109" s="71">
        <f>Summary!D144</f>
        <v>7</v>
      </c>
      <c r="G109" s="68">
        <f t="shared" si="18"/>
        <v>14.007</v>
      </c>
      <c r="H109" s="61">
        <v>7</v>
      </c>
      <c r="I109" s="38" t="s">
        <v>189</v>
      </c>
      <c r="J109" s="62" t="s">
        <v>101</v>
      </c>
      <c r="K109" s="61" t="s">
        <v>238</v>
      </c>
      <c r="L109" s="71">
        <f>Summary!F146</f>
        <v>8</v>
      </c>
      <c r="M109" s="71">
        <f>Summary!G146</f>
        <v>8</v>
      </c>
      <c r="N109" s="67">
        <f t="shared" si="19"/>
        <v>16.008</v>
      </c>
      <c r="O109" s="61">
        <v>7</v>
      </c>
      <c r="P109" s="83" t="s">
        <v>260</v>
      </c>
      <c r="Q109" s="62" t="s">
        <v>141</v>
      </c>
      <c r="R109" s="61" t="s">
        <v>203</v>
      </c>
      <c r="S109" s="71">
        <f>Summary!I140</f>
        <v>7</v>
      </c>
      <c r="T109" s="379"/>
      <c r="U109" s="143">
        <f t="shared" si="20"/>
        <v>7.007</v>
      </c>
    </row>
    <row r="110" spans="1:21" ht="12">
      <c r="A110" s="320">
        <v>8</v>
      </c>
      <c r="B110" s="38" t="s">
        <v>189</v>
      </c>
      <c r="C110" s="62" t="s">
        <v>168</v>
      </c>
      <c r="D110" s="61" t="s">
        <v>238</v>
      </c>
      <c r="E110" s="71">
        <f>Summary!C146</f>
        <v>8</v>
      </c>
      <c r="F110" s="71">
        <f>Summary!D146</f>
        <v>8</v>
      </c>
      <c r="G110" s="68">
        <f t="shared" si="18"/>
        <v>16.008</v>
      </c>
      <c r="H110" s="61">
        <v>8</v>
      </c>
      <c r="I110" s="83" t="s">
        <v>260</v>
      </c>
      <c r="J110" s="62" t="s">
        <v>173</v>
      </c>
      <c r="K110" s="61" t="s">
        <v>203</v>
      </c>
      <c r="L110" s="71">
        <f>Summary!F140</f>
        <v>6</v>
      </c>
      <c r="M110" s="71">
        <f>Summary!G140</f>
        <v>11</v>
      </c>
      <c r="N110" s="67">
        <f t="shared" si="19"/>
        <v>17.006</v>
      </c>
      <c r="O110" s="61">
        <v>8</v>
      </c>
      <c r="P110" s="34" t="s">
        <v>259</v>
      </c>
      <c r="Q110" s="62" t="s">
        <v>140</v>
      </c>
      <c r="R110" s="61" t="s">
        <v>186</v>
      </c>
      <c r="S110" s="71">
        <f>Summary!I139</f>
        <v>8</v>
      </c>
      <c r="T110" s="379"/>
      <c r="U110" s="143">
        <f t="shared" si="20"/>
        <v>8.008</v>
      </c>
    </row>
    <row r="111" spans="1:21" ht="12">
      <c r="A111" s="320">
        <v>9</v>
      </c>
      <c r="B111" s="38" t="s">
        <v>121</v>
      </c>
      <c r="C111" s="136" t="s">
        <v>36</v>
      </c>
      <c r="D111" s="61" t="s">
        <v>167</v>
      </c>
      <c r="E111" s="71">
        <f>Summary!C141</f>
        <v>13</v>
      </c>
      <c r="F111" s="71">
        <f>Summary!D141</f>
        <v>13</v>
      </c>
      <c r="G111" s="68">
        <f t="shared" si="18"/>
        <v>26.013</v>
      </c>
      <c r="H111" s="61">
        <v>9</v>
      </c>
      <c r="I111" s="36" t="s">
        <v>120</v>
      </c>
      <c r="J111" s="62" t="s">
        <v>171</v>
      </c>
      <c r="K111" s="61" t="s">
        <v>202</v>
      </c>
      <c r="L111" s="71">
        <f>Summary!F145</f>
        <v>12</v>
      </c>
      <c r="M111" s="71">
        <f>Summary!G145</f>
        <v>6</v>
      </c>
      <c r="N111" s="67">
        <f t="shared" si="19"/>
        <v>18.006</v>
      </c>
      <c r="O111" s="61">
        <v>9</v>
      </c>
      <c r="P111" s="3" t="s">
        <v>45</v>
      </c>
      <c r="Q111" s="62" t="s">
        <v>106</v>
      </c>
      <c r="R111" s="61" t="s">
        <v>119</v>
      </c>
      <c r="S111" s="71">
        <f>Summary!I143</f>
        <v>9</v>
      </c>
      <c r="T111" s="379"/>
      <c r="U111" s="143">
        <f t="shared" si="20"/>
        <v>9.009</v>
      </c>
    </row>
    <row r="112" spans="1:21" ht="12">
      <c r="A112" s="320">
        <v>10</v>
      </c>
      <c r="B112" s="35" t="s">
        <v>188</v>
      </c>
      <c r="C112" s="62" t="s">
        <v>4</v>
      </c>
      <c r="D112" s="61" t="s">
        <v>111</v>
      </c>
      <c r="E112" s="71">
        <f>Summary!C142</f>
        <v>13</v>
      </c>
      <c r="F112" s="71">
        <f>Summary!D142</f>
        <v>13</v>
      </c>
      <c r="G112" s="68">
        <f t="shared" si="18"/>
        <v>26.013</v>
      </c>
      <c r="H112" s="61">
        <v>10</v>
      </c>
      <c r="I112" s="134" t="s">
        <v>157</v>
      </c>
      <c r="J112" s="62" t="s">
        <v>104</v>
      </c>
      <c r="K112" s="61" t="s">
        <v>122</v>
      </c>
      <c r="L112" s="71">
        <f>Summary!F148</f>
        <v>11</v>
      </c>
      <c r="M112" s="71">
        <f>Summary!G148</f>
        <v>9</v>
      </c>
      <c r="N112" s="67">
        <f t="shared" si="19"/>
        <v>20.009</v>
      </c>
      <c r="O112" s="61">
        <v>10</v>
      </c>
      <c r="P112" s="135" t="s">
        <v>158</v>
      </c>
      <c r="Q112" s="62" t="s">
        <v>105</v>
      </c>
      <c r="R112" s="62" t="s">
        <v>239</v>
      </c>
      <c r="S112" s="71">
        <f>Summary!I147</f>
        <v>10</v>
      </c>
      <c r="T112" s="379"/>
      <c r="U112" s="143">
        <f t="shared" si="20"/>
        <v>10.01</v>
      </c>
    </row>
    <row r="113" spans="1:21" ht="12">
      <c r="A113" s="320">
        <v>11</v>
      </c>
      <c r="B113" s="134" t="s">
        <v>157</v>
      </c>
      <c r="C113" s="136" t="s">
        <v>36</v>
      </c>
      <c r="D113" s="61" t="s">
        <v>122</v>
      </c>
      <c r="E113" s="71">
        <f>Summary!C148</f>
        <v>13</v>
      </c>
      <c r="F113" s="71">
        <f>Summary!D148</f>
        <v>13</v>
      </c>
      <c r="G113" s="68">
        <f t="shared" si="18"/>
        <v>26.013</v>
      </c>
      <c r="H113" s="61">
        <v>11</v>
      </c>
      <c r="I113" s="135" t="s">
        <v>158</v>
      </c>
      <c r="J113" s="62" t="s">
        <v>105</v>
      </c>
      <c r="K113" s="62" t="s">
        <v>239</v>
      </c>
      <c r="L113" s="71">
        <f>Summary!F147</f>
        <v>10</v>
      </c>
      <c r="M113" s="71">
        <f>Summary!G147</f>
        <v>10</v>
      </c>
      <c r="N113" s="67">
        <f t="shared" si="19"/>
        <v>20.01</v>
      </c>
      <c r="O113" s="61">
        <v>11</v>
      </c>
      <c r="P113" s="36" t="s">
        <v>120</v>
      </c>
      <c r="Q113" s="62" t="s">
        <v>139</v>
      </c>
      <c r="R113" s="61" t="s">
        <v>202</v>
      </c>
      <c r="S113" s="71">
        <f>Summary!I145</f>
        <v>13</v>
      </c>
      <c r="T113" s="379"/>
      <c r="U113" s="143">
        <f t="shared" si="20"/>
        <v>13.013</v>
      </c>
    </row>
    <row r="114" spans="1:21" ht="12">
      <c r="A114" s="320">
        <v>12</v>
      </c>
      <c r="B114" s="135" t="s">
        <v>158</v>
      </c>
      <c r="C114" s="136" t="s">
        <v>36</v>
      </c>
      <c r="D114" s="62" t="s">
        <v>239</v>
      </c>
      <c r="E114" s="71">
        <f>Summary!C147</f>
        <v>13</v>
      </c>
      <c r="F114" s="71">
        <f>Summary!D147</f>
        <v>13</v>
      </c>
      <c r="G114" s="68">
        <f t="shared" si="18"/>
        <v>26.013</v>
      </c>
      <c r="H114" s="61">
        <v>12</v>
      </c>
      <c r="I114" s="3" t="s">
        <v>45</v>
      </c>
      <c r="J114" s="62" t="s">
        <v>169</v>
      </c>
      <c r="K114" s="61" t="s">
        <v>119</v>
      </c>
      <c r="L114" s="71">
        <f>Summary!F143</f>
        <v>9</v>
      </c>
      <c r="M114" s="71">
        <f>Summary!G143</f>
        <v>13</v>
      </c>
      <c r="N114" s="67">
        <f t="shared" si="19"/>
        <v>22.009</v>
      </c>
      <c r="O114" s="61">
        <v>12</v>
      </c>
      <c r="P114" s="134" t="s">
        <v>157</v>
      </c>
      <c r="Q114" s="62" t="s">
        <v>225</v>
      </c>
      <c r="R114" s="61" t="s">
        <v>122</v>
      </c>
      <c r="S114" s="71">
        <f>Summary!I148</f>
        <v>13</v>
      </c>
      <c r="T114" s="379"/>
      <c r="U114" s="143">
        <f t="shared" si="20"/>
        <v>13.013</v>
      </c>
    </row>
    <row r="115" spans="1:21" ht="12">
      <c r="A115" s="320">
        <v>13</v>
      </c>
      <c r="B115" s="2" t="s">
        <v>261</v>
      </c>
      <c r="C115" s="66" t="s">
        <v>39</v>
      </c>
      <c r="D115" s="131" t="s">
        <v>212</v>
      </c>
      <c r="E115" s="137">
        <f>Summary!C149</f>
        <v>14</v>
      </c>
      <c r="F115" s="137">
        <f>Summary!D149</f>
        <v>14</v>
      </c>
      <c r="G115" s="132">
        <f t="shared" si="18"/>
        <v>28.014</v>
      </c>
      <c r="H115" s="61">
        <v>13</v>
      </c>
      <c r="I115" s="2" t="s">
        <v>261</v>
      </c>
      <c r="J115" s="66" t="s">
        <v>39</v>
      </c>
      <c r="K115" s="61" t="s">
        <v>212</v>
      </c>
      <c r="L115" s="71">
        <f>Summary!F149</f>
        <v>14</v>
      </c>
      <c r="M115" s="71">
        <f>Summary!G149</f>
        <v>14</v>
      </c>
      <c r="N115" s="67">
        <f t="shared" si="19"/>
        <v>28.014</v>
      </c>
      <c r="O115" s="61">
        <v>13</v>
      </c>
      <c r="P115" s="2" t="s">
        <v>261</v>
      </c>
      <c r="Q115" s="66" t="s">
        <v>39</v>
      </c>
      <c r="R115" s="131" t="s">
        <v>212</v>
      </c>
      <c r="S115" s="71">
        <f>Summary!I149</f>
        <v>14</v>
      </c>
      <c r="T115" s="380"/>
      <c r="U115" s="143">
        <f t="shared" si="20"/>
        <v>14.014</v>
      </c>
    </row>
    <row r="116" spans="1:21" s="57" customFormat="1" ht="6.75" customHeight="1">
      <c r="A116" s="321"/>
      <c r="D116" s="99"/>
      <c r="E116" s="99"/>
      <c r="F116" s="99"/>
      <c r="U116" s="99"/>
    </row>
    <row r="117" spans="3:20" ht="12">
      <c r="C117" s="82"/>
      <c r="D117" s="82"/>
      <c r="E117" s="82"/>
      <c r="F117" s="82"/>
      <c r="G117" s="138"/>
      <c r="H117" s="138"/>
      <c r="L117"/>
      <c r="M117" s="21"/>
      <c r="N117" s="21"/>
      <c r="S117"/>
      <c r="T117"/>
    </row>
    <row r="118" spans="4:20" ht="10.5" customHeight="1">
      <c r="D118"/>
      <c r="E118"/>
      <c r="F118" s="21"/>
      <c r="G118" s="21"/>
      <c r="L118"/>
      <c r="M118" s="21"/>
      <c r="N118" s="21"/>
      <c r="S118"/>
      <c r="T118"/>
    </row>
  </sheetData>
  <sheetProtection/>
  <mergeCells count="21">
    <mergeCell ref="T103:T115"/>
    <mergeCell ref="F68:F80"/>
    <mergeCell ref="S35:S47"/>
    <mergeCell ref="T35:T47"/>
    <mergeCell ref="M35:M47"/>
    <mergeCell ref="S19:S31"/>
    <mergeCell ref="T19:T31"/>
    <mergeCell ref="A101:B101"/>
    <mergeCell ref="A102:B102"/>
    <mergeCell ref="A17:B17"/>
    <mergeCell ref="A18:B18"/>
    <mergeCell ref="A33:B33"/>
    <mergeCell ref="A34:B34"/>
    <mergeCell ref="A50:B50"/>
    <mergeCell ref="A51:B51"/>
    <mergeCell ref="A1:B1"/>
    <mergeCell ref="A2:B2"/>
    <mergeCell ref="A66:B66"/>
    <mergeCell ref="A67:B67"/>
    <mergeCell ref="A83:B83"/>
    <mergeCell ref="A84:B84"/>
  </mergeCells>
  <conditionalFormatting sqref="E103:F115 S87:T87 L88:M88 E85:F97 L86:M86 S85:T85 E68:E80 L68:M80 F68 S68:T80 L52:M63 S52:T63 E52:F63">
    <cfRule type="cellIs" priority="9" dxfId="1" operator="equal" stopIfTrue="1">
      <formula>1</formula>
    </cfRule>
  </conditionalFormatting>
  <conditionalFormatting sqref="L35:L46 E35:F46">
    <cfRule type="cellIs" priority="7" dxfId="1" operator="equal" stopIfTrue="1">
      <formula>1</formula>
    </cfRule>
  </conditionalFormatting>
  <conditionalFormatting sqref="L19:L30 E19:F30">
    <cfRule type="cellIs" priority="6" dxfId="1" operator="equal" stopIfTrue="1">
      <formula>1</formula>
    </cfRule>
  </conditionalFormatting>
  <conditionalFormatting sqref="M19:M30">
    <cfRule type="cellIs" priority="5" dxfId="1" operator="equal" stopIfTrue="1">
      <formula>1</formula>
    </cfRule>
  </conditionalFormatting>
  <conditionalFormatting sqref="T3:T14">
    <cfRule type="cellIs" priority="1" dxfId="1" operator="equal" stopIfTrue="1">
      <formula>1</formula>
    </cfRule>
  </conditionalFormatting>
  <conditionalFormatting sqref="L3:L14 E3:F14">
    <cfRule type="cellIs" priority="4" dxfId="1" operator="equal" stopIfTrue="1">
      <formula>1</formula>
    </cfRule>
  </conditionalFormatting>
  <conditionalFormatting sqref="M3:M14">
    <cfRule type="cellIs" priority="3" dxfId="1" operator="equal" stopIfTrue="1">
      <formula>1</formula>
    </cfRule>
  </conditionalFormatting>
  <conditionalFormatting sqref="S3:S14">
    <cfRule type="cellIs" priority="2" dxfId="1" operator="equal" stopIfTrue="1">
      <formula>1</formula>
    </cfRule>
  </conditionalFormatting>
  <printOptions horizontalCentered="1" verticalCentered="1"/>
  <pageMargins left="0.17" right="0.32" top="1" bottom="1" header="0.5" footer="0.5"/>
  <pageSetup horizontalDpi="600" verticalDpi="600" orientation="landscape" paperSize="9" scale="86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tabSelected="1" zoomScale="150" zoomScaleNormal="150" workbookViewId="0" topLeftCell="A14">
      <selection activeCell="A45" sqref="A45:IV45"/>
    </sheetView>
  </sheetViews>
  <sheetFormatPr defaultColWidth="11.57421875" defaultRowHeight="12.75"/>
  <cols>
    <col min="1" max="1" width="3.421875" style="25" bestFit="1" customWidth="1"/>
    <col min="2" max="2" width="4.7109375" style="242" customWidth="1"/>
    <col min="3" max="3" width="6.140625" style="31" bestFit="1" customWidth="1"/>
    <col min="4" max="4" width="22.421875" style="15" customWidth="1"/>
    <col min="5" max="15" width="3.00390625" style="15" customWidth="1"/>
    <col min="16" max="16" width="4.00390625" style="15" customWidth="1"/>
    <col min="17" max="17" width="3.00390625" style="15" customWidth="1"/>
    <col min="18" max="20" width="3.140625" style="15" customWidth="1"/>
    <col min="21" max="21" width="3.00390625" style="15" customWidth="1"/>
    <col min="22" max="24" width="3.140625" style="15" customWidth="1"/>
    <col min="25" max="25" width="5.28125" style="15" customWidth="1"/>
    <col min="26" max="26" width="4.00390625" style="15" customWidth="1"/>
    <col min="27" max="28" width="4.140625" style="244" customWidth="1"/>
    <col min="29" max="29" width="2.8515625" style="244" customWidth="1"/>
    <col min="30" max="31" width="2.8515625" style="15" customWidth="1"/>
    <col min="32" max="32" width="2.8515625" style="244" customWidth="1"/>
    <col min="33" max="43" width="2.8515625" style="15" customWidth="1"/>
    <col min="44" max="44" width="2.8515625" style="244" customWidth="1"/>
    <col min="45" max="46" width="2.8515625" style="15" customWidth="1"/>
    <col min="47" max="47" width="2.8515625" style="244" customWidth="1"/>
    <col min="48" max="52" width="2.8515625" style="15" customWidth="1"/>
    <col min="53" max="53" width="2.8515625" style="244" customWidth="1"/>
    <col min="54" max="58" width="2.8515625" style="15" customWidth="1"/>
    <col min="59" max="59" width="4.421875" style="244" customWidth="1"/>
    <col min="60" max="61" width="3.7109375" style="244" customWidth="1"/>
    <col min="62" max="62" width="8.28125" style="244" customWidth="1"/>
    <col min="63" max="63" width="1.28515625" style="245" customWidth="1"/>
    <col min="64" max="64" width="8.421875" style="244" bestFit="1" customWidth="1"/>
    <col min="65" max="65" width="1.8515625" style="244" customWidth="1"/>
    <col min="66" max="66" width="2.8515625" style="244" hidden="1" customWidth="1"/>
    <col min="67" max="67" width="3.00390625" style="15" hidden="1" customWidth="1"/>
    <col min="68" max="68" width="3.8515625" style="15" hidden="1" customWidth="1"/>
    <col min="69" max="69" width="3.28125" style="15" hidden="1" customWidth="1"/>
    <col min="70" max="70" width="2.7109375" style="15" hidden="1" customWidth="1"/>
    <col min="71" max="71" width="3.8515625" style="15" hidden="1" customWidth="1"/>
    <col min="72" max="72" width="4.28125" style="15" hidden="1" customWidth="1"/>
    <col min="73" max="73" width="1.1484375" style="15" customWidth="1"/>
    <col min="74" max="16384" width="11.421875" style="15" customWidth="1"/>
  </cols>
  <sheetData>
    <row r="1" spans="1:72" ht="9.75">
      <c r="A1" s="20" t="s">
        <v>49</v>
      </c>
      <c r="B1" s="176"/>
      <c r="C1" s="29"/>
      <c r="D1" s="23"/>
      <c r="E1" s="30"/>
      <c r="F1" s="177"/>
      <c r="G1" s="177"/>
      <c r="H1" s="177"/>
      <c r="I1" s="177"/>
      <c r="J1" s="177"/>
      <c r="K1" s="177"/>
      <c r="L1" s="177"/>
      <c r="M1" s="30"/>
      <c r="N1" s="30"/>
      <c r="O1" s="30"/>
      <c r="P1" s="177"/>
      <c r="Q1" s="30"/>
      <c r="R1" s="177"/>
      <c r="S1" s="177"/>
      <c r="T1" s="177"/>
      <c r="U1" s="30"/>
      <c r="V1" s="177"/>
      <c r="W1" s="177"/>
      <c r="X1" s="177"/>
      <c r="Y1" s="177"/>
      <c r="Z1" s="177"/>
      <c r="AA1" s="178"/>
      <c r="AB1" s="178"/>
      <c r="AC1" s="248" t="s">
        <v>210</v>
      </c>
      <c r="AF1" s="179" t="s">
        <v>210</v>
      </c>
      <c r="AG1" s="30"/>
      <c r="AH1" s="177"/>
      <c r="AI1" s="180" t="s">
        <v>210</v>
      </c>
      <c r="AJ1" s="180"/>
      <c r="AK1" s="180"/>
      <c r="AL1" s="180" t="s">
        <v>210</v>
      </c>
      <c r="AM1" s="180"/>
      <c r="AN1" s="180"/>
      <c r="AO1" s="180" t="s">
        <v>210</v>
      </c>
      <c r="AP1" s="180"/>
      <c r="AQ1" s="180"/>
      <c r="AR1" s="179" t="s">
        <v>210</v>
      </c>
      <c r="AS1" s="30"/>
      <c r="AT1" s="177"/>
      <c r="AU1" s="179" t="s">
        <v>210</v>
      </c>
      <c r="AV1" s="30"/>
      <c r="AW1" s="177"/>
      <c r="AX1" s="180" t="s">
        <v>210</v>
      </c>
      <c r="AY1" s="180"/>
      <c r="AZ1" s="180"/>
      <c r="BA1" s="179" t="s">
        <v>210</v>
      </c>
      <c r="BB1" s="30"/>
      <c r="BC1" s="177"/>
      <c r="BD1" s="387" t="s">
        <v>210</v>
      </c>
      <c r="BE1" s="387"/>
      <c r="BF1" s="387"/>
      <c r="BG1" s="181"/>
      <c r="BH1" s="181" t="s">
        <v>136</v>
      </c>
      <c r="BI1" s="181"/>
      <c r="BJ1" s="181"/>
      <c r="BK1" s="182"/>
      <c r="BL1" s="179"/>
      <c r="BM1" s="179"/>
      <c r="BN1" s="183"/>
      <c r="BO1" s="3" t="s">
        <v>177</v>
      </c>
      <c r="BP1" s="14" t="s">
        <v>181</v>
      </c>
      <c r="BQ1" s="34" t="s">
        <v>230</v>
      </c>
      <c r="BR1" s="4" t="s">
        <v>233</v>
      </c>
      <c r="BS1" s="1" t="s">
        <v>232</v>
      </c>
      <c r="BT1" s="2" t="s">
        <v>214</v>
      </c>
    </row>
    <row r="2" spans="1:72" s="24" customFormat="1" ht="9.75">
      <c r="A2" s="22" t="s">
        <v>50</v>
      </c>
      <c r="B2" s="89" t="s">
        <v>51</v>
      </c>
      <c r="C2" s="90" t="s">
        <v>229</v>
      </c>
      <c r="D2" s="91" t="s">
        <v>55</v>
      </c>
      <c r="E2" s="92" t="s">
        <v>100</v>
      </c>
      <c r="F2" s="170"/>
      <c r="G2" s="167" t="s">
        <v>68</v>
      </c>
      <c r="H2" s="91"/>
      <c r="I2" s="168" t="s">
        <v>69</v>
      </c>
      <c r="J2" s="91"/>
      <c r="K2" s="168" t="s">
        <v>71</v>
      </c>
      <c r="L2" s="91"/>
      <c r="M2" s="167" t="s">
        <v>70</v>
      </c>
      <c r="N2" s="92"/>
      <c r="O2" s="92" t="s">
        <v>244</v>
      </c>
      <c r="P2" s="91"/>
      <c r="Q2" s="92" t="s">
        <v>245</v>
      </c>
      <c r="R2" s="91"/>
      <c r="S2" s="166" t="s">
        <v>246</v>
      </c>
      <c r="T2" s="91"/>
      <c r="U2" s="92" t="s">
        <v>247</v>
      </c>
      <c r="V2" s="91"/>
      <c r="W2" s="384" t="s">
        <v>248</v>
      </c>
      <c r="X2" s="386"/>
      <c r="Y2" s="91" t="s">
        <v>161</v>
      </c>
      <c r="Z2" s="91" t="s">
        <v>162</v>
      </c>
      <c r="AA2" s="90" t="s">
        <v>179</v>
      </c>
      <c r="AB2" s="90" t="s">
        <v>258</v>
      </c>
      <c r="AC2" s="249" t="s">
        <v>100</v>
      </c>
      <c r="AD2" s="177"/>
      <c r="AE2" s="181"/>
      <c r="AF2" s="92" t="s">
        <v>68</v>
      </c>
      <c r="AG2" s="93"/>
      <c r="AH2" s="23"/>
      <c r="AI2" s="173" t="s">
        <v>69</v>
      </c>
      <c r="AJ2" s="172"/>
      <c r="AK2" s="23"/>
      <c r="AL2" s="174" t="s">
        <v>71</v>
      </c>
      <c r="AM2" s="172"/>
      <c r="AN2" s="23"/>
      <c r="AO2" s="174" t="s">
        <v>70</v>
      </c>
      <c r="AP2" s="172"/>
      <c r="AQ2" s="23"/>
      <c r="AR2" s="92" t="s">
        <v>244</v>
      </c>
      <c r="AS2" s="93"/>
      <c r="AT2" s="23"/>
      <c r="AU2" s="384" t="s">
        <v>245</v>
      </c>
      <c r="AV2" s="385"/>
      <c r="AW2" s="23"/>
      <c r="AX2" s="175" t="s">
        <v>246</v>
      </c>
      <c r="AY2" s="172"/>
      <c r="AZ2" s="23"/>
      <c r="BA2" s="384" t="s">
        <v>247</v>
      </c>
      <c r="BB2" s="385"/>
      <c r="BC2" s="23"/>
      <c r="BD2" s="388" t="s">
        <v>248</v>
      </c>
      <c r="BE2" s="389"/>
      <c r="BF2" s="390"/>
      <c r="BG2" s="52" t="s">
        <v>137</v>
      </c>
      <c r="BH2" s="2">
        <v>1</v>
      </c>
      <c r="BI2" s="52">
        <v>2</v>
      </c>
      <c r="BJ2" s="52" t="s">
        <v>249</v>
      </c>
      <c r="BK2" s="53"/>
      <c r="BL2" s="2" t="s">
        <v>269</v>
      </c>
      <c r="BM2" s="51"/>
      <c r="BN2" s="48">
        <f>SUM(BN3:BN32)</f>
        <v>20</v>
      </c>
      <c r="BO2" s="49">
        <f>SUM(BO3:BO32)</f>
        <v>1</v>
      </c>
      <c r="BP2" s="49">
        <f>SUM(BP3:BP32)</f>
        <v>6</v>
      </c>
      <c r="BQ2" s="49">
        <f>SUM(BQ3:BQ32)</f>
        <v>0</v>
      </c>
      <c r="BR2" s="49">
        <f>SUM(BR3:BR32)</f>
        <v>0</v>
      </c>
      <c r="BS2" s="49">
        <f>SUM(BS3:BS32)</f>
        <v>0</v>
      </c>
      <c r="BT2" s="50">
        <f>SUM(BT3:BT32)</f>
        <v>1</v>
      </c>
    </row>
    <row r="3" spans="1:80" s="203" customFormat="1" ht="12.75" customHeight="1">
      <c r="A3" s="271">
        <v>5</v>
      </c>
      <c r="B3" s="184">
        <f>RANK(Y3,Y$3:Y$52,1)</f>
        <v>1</v>
      </c>
      <c r="C3" s="33" t="s">
        <v>181</v>
      </c>
      <c r="D3" s="185" t="s">
        <v>231</v>
      </c>
      <c r="E3" s="192">
        <v>1</v>
      </c>
      <c r="F3" s="193"/>
      <c r="G3" s="186">
        <v>4</v>
      </c>
      <c r="H3" s="193">
        <v>3</v>
      </c>
      <c r="I3" s="186"/>
      <c r="J3" s="193"/>
      <c r="K3" s="186"/>
      <c r="L3" s="193"/>
      <c r="M3" s="186">
        <v>2</v>
      </c>
      <c r="N3" s="186">
        <v>2</v>
      </c>
      <c r="O3" s="192"/>
      <c r="P3" s="193"/>
      <c r="Q3" s="192"/>
      <c r="R3" s="193"/>
      <c r="S3" s="186">
        <v>1</v>
      </c>
      <c r="T3" s="186"/>
      <c r="U3" s="192">
        <v>3</v>
      </c>
      <c r="V3" s="193">
        <v>3</v>
      </c>
      <c r="W3" s="192">
        <v>1</v>
      </c>
      <c r="X3" s="193">
        <v>1</v>
      </c>
      <c r="Y3" s="187">
        <f aca="true" t="shared" si="0" ref="Y3:Y29">IF(Z3&gt;2,BJ3,IF(Z3&gt;0,((BG3/Z3)+BL3)/2,BL3))</f>
        <v>2.5555555555555554</v>
      </c>
      <c r="Z3" s="188">
        <f aca="true" t="shared" si="1" ref="Z3:Z29">COUNTA(E3:X3)</f>
        <v>10</v>
      </c>
      <c r="AA3" s="189">
        <f aca="true" t="shared" si="2" ref="AA3:AA29">MIN(E3:X3)</f>
        <v>1</v>
      </c>
      <c r="AB3" s="189">
        <f aca="true" t="shared" si="3" ref="AB3:AB29">MAX(E3:X3)</f>
        <v>4</v>
      </c>
      <c r="AC3" s="246"/>
      <c r="AD3" s="194">
        <f aca="true" t="shared" si="4" ref="AD3:AD9">IF(COUNTA(E3)&gt;0,E3+AC3,"")</f>
        <v>1</v>
      </c>
      <c r="AE3" s="190">
        <f aca="true" t="shared" si="5" ref="AE3:AE29">IF(COUNTA(F3)&gt;0,F3+AC3,"")</f>
      </c>
      <c r="AF3" s="191"/>
      <c r="AG3" s="194">
        <f aca="true" t="shared" si="6" ref="AG3:AG29">IF(COUNTA(G3)&gt;0,G3+AF3,"")</f>
        <v>4</v>
      </c>
      <c r="AH3" s="190">
        <f aca="true" t="shared" si="7" ref="AH3:AH29">IF(COUNTA(H3)&gt;0,H3+AF3,"")</f>
        <v>3</v>
      </c>
      <c r="AI3" s="191"/>
      <c r="AJ3" s="192">
        <f aca="true" t="shared" si="8" ref="AJ3:AJ29">IF(COUNTA(I3)&gt;0,I3+AI3,"")</f>
      </c>
      <c r="AK3" s="193">
        <f aca="true" t="shared" si="9" ref="AK3:AK29">IF(COUNTA(J3)&gt;0,J3+AI3,"")</f>
      </c>
      <c r="AL3" s="246"/>
      <c r="AM3" s="192">
        <f aca="true" t="shared" si="10" ref="AM3:AM29">IF(COUNTA(K3)&gt;0,K3+AL3,"")</f>
      </c>
      <c r="AN3" s="193">
        <f aca="true" t="shared" si="11" ref="AN3:AN29">IF(COUNTA(L3)&gt;0,L3+AL3,"")</f>
      </c>
      <c r="AO3" s="191">
        <v>2</v>
      </c>
      <c r="AP3" s="192">
        <f aca="true" t="shared" si="12" ref="AP3:AP29">IF(COUNTA(M3)&gt;0,M3+AO3,"")</f>
        <v>4</v>
      </c>
      <c r="AQ3" s="193">
        <f aca="true" t="shared" si="13" ref="AQ3:AQ29">IF(COUNTA(N3)&gt;0,N3+AO3,"")</f>
        <v>4</v>
      </c>
      <c r="AR3" s="191"/>
      <c r="AS3" s="192">
        <f aca="true" t="shared" si="14" ref="AS3:AS29">IF(COUNTA(O3)&gt;0,O3+AR3,"")</f>
      </c>
      <c r="AT3" s="193">
        <f aca="true" t="shared" si="15" ref="AT3:AT29">IF(COUNTA(P3)&gt;0,P3+AR3,"")</f>
      </c>
      <c r="AU3" s="191"/>
      <c r="AV3" s="192">
        <f aca="true" t="shared" si="16" ref="AV3:AV29">IF(COUNTA(Q3)&gt;0,Q3+AU3,"")</f>
      </c>
      <c r="AW3" s="193">
        <f aca="true" t="shared" si="17" ref="AW3:AW29">IF(COUNTA(R3)&gt;0,R3+AU3,"")</f>
      </c>
      <c r="AX3" s="205"/>
      <c r="AY3" s="206">
        <f aca="true" t="shared" si="18" ref="AY3:AY29">IF(COUNTA(S3)&gt;0,S3+AX3,"")</f>
        <v>1</v>
      </c>
      <c r="AZ3" s="206">
        <f aca="true" t="shared" si="19" ref="AZ3:AZ29">IF(COUNTA(T3)&gt;0,T3+AX3,"")</f>
      </c>
      <c r="BA3" s="191">
        <v>1</v>
      </c>
      <c r="BB3" s="192">
        <f aca="true" t="shared" si="20" ref="BB3:BB29">IF(COUNTA(U3)&gt;0,U3+BA3,"")</f>
        <v>4</v>
      </c>
      <c r="BC3" s="193">
        <f aca="true" t="shared" si="21" ref="BC3:BC29">IF(COUNTA(V3)&gt;0,V3+BA3,"")</f>
        <v>4</v>
      </c>
      <c r="BD3" s="191"/>
      <c r="BE3" s="192">
        <f aca="true" t="shared" si="22" ref="BE3:BE29">IF(COUNTA(W3)&gt;0,W3+BD3,"")</f>
        <v>1</v>
      </c>
      <c r="BF3" s="193">
        <f aca="true" t="shared" si="23" ref="BF3:BF29">IF(COUNTA(X3)&gt;0,X3+BD3,"")</f>
        <v>1</v>
      </c>
      <c r="BG3" s="196">
        <f aca="true" t="shared" si="24" ref="BG3:BG29">SUM(AD3:AE3,AG3:AH3,AJ3:AK3,AM3:AN3,AP3:AQ3,AS3:AT3,AV3:AW3,AY3:AZ3,BB3:BC3,BE3:BF3)</f>
        <v>27</v>
      </c>
      <c r="BH3" s="197">
        <f aca="true" t="shared" si="25" ref="BH3:BH30">IF(Z3&gt;7,BG3-MAX(AG3:BC3),"")</f>
        <v>23</v>
      </c>
      <c r="BI3" s="197">
        <f aca="true" t="shared" si="26" ref="BI3:BI29">IF(AA3&gt;13,BH3-BU3,BH3)</f>
        <v>23</v>
      </c>
      <c r="BJ3" s="207">
        <f aca="true" t="shared" si="27" ref="BJ3:BJ29">IF(Z3=0,0,IF(Z3&gt;7,IF(Z3&gt;13,BI3/(Z3-2),BH3/(Z3-1)),BG3/Z3))</f>
        <v>2.5555555555555554</v>
      </c>
      <c r="BK3" s="208"/>
      <c r="BL3" s="198">
        <v>3.5</v>
      </c>
      <c r="BM3" s="199"/>
      <c r="BN3" s="200">
        <f aca="true" t="shared" si="28" ref="BN3:BN23">COUNTIF(E3:V3,1)</f>
        <v>2</v>
      </c>
      <c r="BO3" s="201">
        <f aca="true" t="shared" si="29" ref="BO3:BT9">IF($C3=BO$1,$BN3,0)</f>
        <v>0</v>
      </c>
      <c r="BP3" s="201">
        <f t="shared" si="29"/>
        <v>2</v>
      </c>
      <c r="BQ3" s="201">
        <f t="shared" si="29"/>
        <v>0</v>
      </c>
      <c r="BR3" s="201">
        <f t="shared" si="29"/>
        <v>0</v>
      </c>
      <c r="BS3" s="201">
        <f t="shared" si="29"/>
        <v>0</v>
      </c>
      <c r="BT3" s="202">
        <f t="shared" si="29"/>
        <v>0</v>
      </c>
      <c r="BU3" s="209"/>
      <c r="BW3" s="206"/>
      <c r="BX3" s="206"/>
      <c r="BY3" s="206"/>
      <c r="BZ3" s="213"/>
      <c r="CA3" s="94"/>
      <c r="CB3" s="94"/>
    </row>
    <row r="4" spans="1:77" s="203" customFormat="1" ht="12.75" customHeight="1">
      <c r="A4" s="271">
        <v>3</v>
      </c>
      <c r="B4" s="184">
        <f>RANK(Y4,Y$3:Y$52,1)</f>
        <v>2</v>
      </c>
      <c r="C4" s="39" t="s">
        <v>189</v>
      </c>
      <c r="D4" s="185" t="s">
        <v>290</v>
      </c>
      <c r="E4" s="192">
        <v>1</v>
      </c>
      <c r="F4" s="193">
        <v>1</v>
      </c>
      <c r="G4" s="186">
        <v>1</v>
      </c>
      <c r="H4" s="193">
        <v>1</v>
      </c>
      <c r="I4" s="186"/>
      <c r="J4" s="193"/>
      <c r="K4" s="186">
        <v>5</v>
      </c>
      <c r="L4" s="193"/>
      <c r="M4" s="186">
        <v>1</v>
      </c>
      <c r="N4" s="186">
        <v>1</v>
      </c>
      <c r="O4" s="192"/>
      <c r="P4" s="193"/>
      <c r="Q4" s="192"/>
      <c r="R4" s="193"/>
      <c r="S4" s="186">
        <v>9</v>
      </c>
      <c r="T4" s="186">
        <v>3</v>
      </c>
      <c r="U4" s="192">
        <v>1</v>
      </c>
      <c r="V4" s="193">
        <v>1</v>
      </c>
      <c r="W4" s="192">
        <v>1</v>
      </c>
      <c r="X4" s="193">
        <v>2</v>
      </c>
      <c r="Y4" s="187">
        <f t="shared" si="0"/>
        <v>2.6666666666666665</v>
      </c>
      <c r="Z4" s="188">
        <f t="shared" si="1"/>
        <v>13</v>
      </c>
      <c r="AA4" s="189">
        <f t="shared" si="2"/>
        <v>1</v>
      </c>
      <c r="AB4" s="189">
        <f t="shared" si="3"/>
        <v>9</v>
      </c>
      <c r="AC4" s="246">
        <v>1</v>
      </c>
      <c r="AD4" s="194">
        <f t="shared" si="4"/>
        <v>2</v>
      </c>
      <c r="AE4" s="190">
        <f t="shared" si="5"/>
        <v>2</v>
      </c>
      <c r="AF4" s="191"/>
      <c r="AG4" s="194">
        <f t="shared" si="6"/>
        <v>1</v>
      </c>
      <c r="AH4" s="190">
        <f t="shared" si="7"/>
        <v>1</v>
      </c>
      <c r="AI4" s="191"/>
      <c r="AJ4" s="192">
        <f t="shared" si="8"/>
      </c>
      <c r="AK4" s="193">
        <f t="shared" si="9"/>
      </c>
      <c r="AL4" s="246"/>
      <c r="AM4" s="192">
        <f t="shared" si="10"/>
        <v>5</v>
      </c>
      <c r="AN4" s="193">
        <f t="shared" si="11"/>
      </c>
      <c r="AO4" s="191">
        <v>2</v>
      </c>
      <c r="AP4" s="192">
        <f t="shared" si="12"/>
        <v>3</v>
      </c>
      <c r="AQ4" s="193">
        <f t="shared" si="13"/>
        <v>3</v>
      </c>
      <c r="AR4" s="191"/>
      <c r="AS4" s="192">
        <f t="shared" si="14"/>
      </c>
      <c r="AT4" s="193">
        <f t="shared" si="15"/>
      </c>
      <c r="AU4" s="191"/>
      <c r="AV4" s="192">
        <f t="shared" si="16"/>
      </c>
      <c r="AW4" s="193">
        <f t="shared" si="17"/>
      </c>
      <c r="AX4" s="205">
        <v>1</v>
      </c>
      <c r="AY4" s="206">
        <f t="shared" si="18"/>
        <v>10</v>
      </c>
      <c r="AZ4" s="206">
        <f t="shared" si="19"/>
        <v>4</v>
      </c>
      <c r="BA4" s="191">
        <v>2</v>
      </c>
      <c r="BB4" s="192">
        <f t="shared" si="20"/>
        <v>3</v>
      </c>
      <c r="BC4" s="193">
        <f t="shared" si="21"/>
        <v>3</v>
      </c>
      <c r="BD4" s="191">
        <v>1</v>
      </c>
      <c r="BE4" s="192">
        <f t="shared" si="22"/>
        <v>2</v>
      </c>
      <c r="BF4" s="193">
        <f t="shared" si="23"/>
        <v>3</v>
      </c>
      <c r="BG4" s="196">
        <f t="shared" si="24"/>
        <v>42</v>
      </c>
      <c r="BH4" s="197">
        <f t="shared" si="25"/>
        <v>32</v>
      </c>
      <c r="BI4" s="197">
        <f t="shared" si="26"/>
        <v>32</v>
      </c>
      <c r="BJ4" s="207">
        <f t="shared" si="27"/>
        <v>2.6666666666666665</v>
      </c>
      <c r="BK4" s="208"/>
      <c r="BL4" s="198">
        <v>7.333333333333333</v>
      </c>
      <c r="BM4" s="199"/>
      <c r="BN4" s="200">
        <f t="shared" si="28"/>
        <v>8</v>
      </c>
      <c r="BO4" s="201">
        <f t="shared" si="29"/>
        <v>0</v>
      </c>
      <c r="BP4" s="201">
        <f t="shared" si="29"/>
        <v>0</v>
      </c>
      <c r="BQ4" s="201">
        <f t="shared" si="29"/>
        <v>0</v>
      </c>
      <c r="BR4" s="201">
        <f t="shared" si="29"/>
        <v>0</v>
      </c>
      <c r="BS4" s="201">
        <f t="shared" si="29"/>
        <v>0</v>
      </c>
      <c r="BT4" s="202">
        <f t="shared" si="29"/>
        <v>0</v>
      </c>
      <c r="BW4" s="206"/>
      <c r="BX4" s="206"/>
      <c r="BY4" s="206"/>
    </row>
    <row r="5" spans="1:80" ht="12.75" customHeight="1">
      <c r="A5" s="271">
        <v>4</v>
      </c>
      <c r="B5" s="184">
        <f>RANK(Y5,Y$3:Y$52,1)</f>
        <v>3</v>
      </c>
      <c r="C5" s="4" t="s">
        <v>233</v>
      </c>
      <c r="D5" s="204" t="s">
        <v>114</v>
      </c>
      <c r="E5" s="210">
        <v>2</v>
      </c>
      <c r="F5" s="211"/>
      <c r="G5" s="212">
        <v>3</v>
      </c>
      <c r="H5" s="211">
        <v>2</v>
      </c>
      <c r="I5" s="212"/>
      <c r="J5" s="211"/>
      <c r="K5" s="212"/>
      <c r="L5" s="211"/>
      <c r="M5" s="212">
        <v>3</v>
      </c>
      <c r="N5" s="212">
        <v>2</v>
      </c>
      <c r="O5" s="210"/>
      <c r="P5" s="211"/>
      <c r="Q5" s="210"/>
      <c r="R5" s="211"/>
      <c r="S5" s="212"/>
      <c r="T5" s="212"/>
      <c r="U5" s="169"/>
      <c r="V5" s="193"/>
      <c r="W5" s="192"/>
      <c r="X5" s="193"/>
      <c r="Y5" s="187">
        <f t="shared" si="0"/>
        <v>2.8</v>
      </c>
      <c r="Z5" s="188">
        <f t="shared" si="1"/>
        <v>5</v>
      </c>
      <c r="AA5" s="189">
        <f t="shared" si="2"/>
        <v>2</v>
      </c>
      <c r="AB5" s="189">
        <f t="shared" si="3"/>
        <v>3</v>
      </c>
      <c r="AC5" s="246"/>
      <c r="AD5" s="194">
        <f t="shared" si="4"/>
        <v>2</v>
      </c>
      <c r="AE5" s="190">
        <f t="shared" si="5"/>
      </c>
      <c r="AF5" s="191">
        <v>1</v>
      </c>
      <c r="AG5" s="194">
        <f t="shared" si="6"/>
        <v>4</v>
      </c>
      <c r="AH5" s="190">
        <f t="shared" si="7"/>
        <v>3</v>
      </c>
      <c r="AI5" s="191"/>
      <c r="AJ5" s="192">
        <f t="shared" si="8"/>
      </c>
      <c r="AK5" s="193">
        <f t="shared" si="9"/>
      </c>
      <c r="AL5" s="246"/>
      <c r="AM5" s="192">
        <f t="shared" si="10"/>
      </c>
      <c r="AN5" s="193">
        <f t="shared" si="11"/>
      </c>
      <c r="AO5" s="191"/>
      <c r="AP5" s="192">
        <f t="shared" si="12"/>
        <v>3</v>
      </c>
      <c r="AQ5" s="193">
        <f t="shared" si="13"/>
        <v>2</v>
      </c>
      <c r="AR5" s="191"/>
      <c r="AS5" s="192">
        <f t="shared" si="14"/>
      </c>
      <c r="AT5" s="193">
        <f t="shared" si="15"/>
      </c>
      <c r="AU5" s="191"/>
      <c r="AV5" s="192">
        <f t="shared" si="16"/>
      </c>
      <c r="AW5" s="193">
        <f t="shared" si="17"/>
      </c>
      <c r="AX5" s="205"/>
      <c r="AY5" s="206">
        <f t="shared" si="18"/>
      </c>
      <c r="AZ5" s="206">
        <f t="shared" si="19"/>
      </c>
      <c r="BA5" s="191"/>
      <c r="BB5" s="192">
        <f t="shared" si="20"/>
      </c>
      <c r="BC5" s="193">
        <f t="shared" si="21"/>
      </c>
      <c r="BD5" s="191"/>
      <c r="BE5" s="192">
        <f t="shared" si="22"/>
      </c>
      <c r="BF5" s="193">
        <f t="shared" si="23"/>
      </c>
      <c r="BG5" s="196">
        <f t="shared" si="24"/>
        <v>14</v>
      </c>
      <c r="BH5" s="197">
        <f t="shared" si="25"/>
      </c>
      <c r="BI5" s="197">
        <f t="shared" si="26"/>
      </c>
      <c r="BJ5" s="207">
        <f t="shared" si="27"/>
        <v>2.8</v>
      </c>
      <c r="BK5" s="208"/>
      <c r="BL5" s="198">
        <v>5.285714285714286</v>
      </c>
      <c r="BM5" s="199"/>
      <c r="BN5" s="200">
        <f t="shared" si="28"/>
        <v>0</v>
      </c>
      <c r="BO5" s="201">
        <f t="shared" si="29"/>
        <v>0</v>
      </c>
      <c r="BP5" s="201">
        <f t="shared" si="29"/>
        <v>0</v>
      </c>
      <c r="BQ5" s="201">
        <f t="shared" si="29"/>
        <v>0</v>
      </c>
      <c r="BR5" s="201">
        <f t="shared" si="29"/>
        <v>0</v>
      </c>
      <c r="BS5" s="201">
        <f t="shared" si="29"/>
        <v>0</v>
      </c>
      <c r="BT5" s="202">
        <f t="shared" si="29"/>
        <v>0</v>
      </c>
      <c r="BU5" s="203"/>
      <c r="BV5" s="203"/>
      <c r="BW5" s="206"/>
      <c r="BX5" s="206"/>
      <c r="BY5" s="206"/>
      <c r="BZ5" s="203"/>
      <c r="CA5" s="203"/>
      <c r="CB5" s="203"/>
    </row>
    <row r="6" spans="1:80" ht="12.75" customHeight="1">
      <c r="A6" s="271">
        <v>8</v>
      </c>
      <c r="B6" s="184">
        <f>RANK(Y6,Y$3:Y$52,1)</f>
        <v>4</v>
      </c>
      <c r="C6" s="34" t="s">
        <v>259</v>
      </c>
      <c r="D6" s="204" t="s">
        <v>182</v>
      </c>
      <c r="E6" s="210">
        <v>8</v>
      </c>
      <c r="F6" s="211"/>
      <c r="G6" s="212">
        <v>5</v>
      </c>
      <c r="H6" s="211">
        <v>4</v>
      </c>
      <c r="I6" s="212"/>
      <c r="J6" s="211"/>
      <c r="K6" s="212">
        <v>1</v>
      </c>
      <c r="L6" s="211"/>
      <c r="M6" s="212">
        <v>3</v>
      </c>
      <c r="N6" s="212">
        <v>3</v>
      </c>
      <c r="O6" s="210"/>
      <c r="P6" s="211"/>
      <c r="Q6" s="229"/>
      <c r="R6" s="211"/>
      <c r="S6" s="212">
        <v>4</v>
      </c>
      <c r="T6" s="212"/>
      <c r="U6" s="210"/>
      <c r="V6" s="211"/>
      <c r="W6" s="210">
        <v>2</v>
      </c>
      <c r="X6" s="211">
        <v>2</v>
      </c>
      <c r="Y6" s="214">
        <f t="shared" si="0"/>
        <v>3.625</v>
      </c>
      <c r="Z6" s="215">
        <f t="shared" si="1"/>
        <v>9</v>
      </c>
      <c r="AA6" s="216">
        <f t="shared" si="2"/>
        <v>1</v>
      </c>
      <c r="AB6" s="216">
        <f t="shared" si="3"/>
        <v>8</v>
      </c>
      <c r="AC6" s="247"/>
      <c r="AD6" s="217">
        <f t="shared" si="4"/>
        <v>8</v>
      </c>
      <c r="AE6" s="218">
        <f t="shared" si="5"/>
      </c>
      <c r="AF6" s="219"/>
      <c r="AG6" s="217">
        <f t="shared" si="6"/>
        <v>5</v>
      </c>
      <c r="AH6" s="218">
        <f t="shared" si="7"/>
        <v>4</v>
      </c>
      <c r="AI6" s="219"/>
      <c r="AJ6" s="210">
        <f t="shared" si="8"/>
      </c>
      <c r="AK6" s="211">
        <f t="shared" si="9"/>
      </c>
      <c r="AL6" s="247"/>
      <c r="AM6" s="210">
        <f t="shared" si="10"/>
        <v>1</v>
      </c>
      <c r="AN6" s="211">
        <f t="shared" si="11"/>
      </c>
      <c r="AO6" s="219">
        <v>1</v>
      </c>
      <c r="AP6" s="210">
        <f t="shared" si="12"/>
        <v>4</v>
      </c>
      <c r="AQ6" s="211">
        <f t="shared" si="13"/>
        <v>4</v>
      </c>
      <c r="AR6" s="219"/>
      <c r="AS6" s="210">
        <f t="shared" si="14"/>
      </c>
      <c r="AT6" s="211">
        <f t="shared" si="15"/>
      </c>
      <c r="AU6" s="219"/>
      <c r="AV6" s="210">
        <f t="shared" si="16"/>
      </c>
      <c r="AW6" s="211">
        <f t="shared" si="17"/>
      </c>
      <c r="AX6" s="220"/>
      <c r="AY6" s="221">
        <f t="shared" si="18"/>
        <v>4</v>
      </c>
      <c r="AZ6" s="221">
        <f t="shared" si="19"/>
      </c>
      <c r="BA6" s="219"/>
      <c r="BB6" s="210">
        <f t="shared" si="20"/>
      </c>
      <c r="BC6" s="211">
        <f t="shared" si="21"/>
      </c>
      <c r="BD6" s="219"/>
      <c r="BE6" s="210">
        <f t="shared" si="22"/>
        <v>2</v>
      </c>
      <c r="BF6" s="211">
        <f t="shared" si="23"/>
        <v>2</v>
      </c>
      <c r="BG6" s="196">
        <f t="shared" si="24"/>
        <v>34</v>
      </c>
      <c r="BH6" s="222">
        <f t="shared" si="25"/>
        <v>29</v>
      </c>
      <c r="BI6" s="222">
        <f t="shared" si="26"/>
        <v>29</v>
      </c>
      <c r="BJ6" s="223">
        <f t="shared" si="27"/>
        <v>3.625</v>
      </c>
      <c r="BK6" s="224"/>
      <c r="BL6" s="225">
        <v>4</v>
      </c>
      <c r="BM6" s="199"/>
      <c r="BN6" s="200">
        <f t="shared" si="28"/>
        <v>1</v>
      </c>
      <c r="BO6" s="201">
        <f t="shared" si="29"/>
        <v>0</v>
      </c>
      <c r="BP6" s="201">
        <f t="shared" si="29"/>
        <v>0</v>
      </c>
      <c r="BQ6" s="201">
        <f t="shared" si="29"/>
        <v>0</v>
      </c>
      <c r="BR6" s="201">
        <f t="shared" si="29"/>
        <v>0</v>
      </c>
      <c r="BS6" s="201">
        <f t="shared" si="29"/>
        <v>0</v>
      </c>
      <c r="BT6" s="202">
        <f t="shared" si="29"/>
        <v>0</v>
      </c>
      <c r="BU6" s="203"/>
      <c r="BV6" s="203"/>
      <c r="BW6" s="206"/>
      <c r="BX6" s="206"/>
      <c r="BY6" s="206"/>
      <c r="BZ6" s="203"/>
      <c r="CA6" s="203"/>
      <c r="CB6" s="203"/>
    </row>
    <row r="7" spans="1:77" ht="12.75" customHeight="1">
      <c r="A7" s="271">
        <v>6</v>
      </c>
      <c r="B7" s="184">
        <f>RANK(Y7,Y$3:Y$52,1)</f>
        <v>5</v>
      </c>
      <c r="C7" s="33" t="s">
        <v>181</v>
      </c>
      <c r="D7" s="185" t="s">
        <v>253</v>
      </c>
      <c r="E7" s="192">
        <v>2</v>
      </c>
      <c r="F7" s="193">
        <v>3</v>
      </c>
      <c r="G7" s="186">
        <v>5</v>
      </c>
      <c r="H7" s="193">
        <v>6</v>
      </c>
      <c r="I7" s="186"/>
      <c r="J7" s="193"/>
      <c r="K7" s="186"/>
      <c r="L7" s="193"/>
      <c r="M7" s="186"/>
      <c r="N7" s="186"/>
      <c r="O7" s="192"/>
      <c r="P7" s="186"/>
      <c r="Q7" s="233"/>
      <c r="R7" s="193"/>
      <c r="S7" s="186">
        <v>1</v>
      </c>
      <c r="T7" s="186">
        <v>1</v>
      </c>
      <c r="U7" s="192">
        <v>2</v>
      </c>
      <c r="V7" s="193">
        <v>3</v>
      </c>
      <c r="W7" s="192">
        <v>2</v>
      </c>
      <c r="X7" s="193">
        <v>3</v>
      </c>
      <c r="Y7" s="187">
        <f t="shared" si="0"/>
        <v>3.6666666666666665</v>
      </c>
      <c r="Z7" s="188">
        <f t="shared" si="1"/>
        <v>10</v>
      </c>
      <c r="AA7" s="189">
        <f t="shared" si="2"/>
        <v>1</v>
      </c>
      <c r="AB7" s="189">
        <f t="shared" si="3"/>
        <v>6</v>
      </c>
      <c r="AC7" s="246">
        <v>1</v>
      </c>
      <c r="AD7" s="194">
        <f t="shared" si="4"/>
        <v>3</v>
      </c>
      <c r="AE7" s="190">
        <f t="shared" si="5"/>
        <v>4</v>
      </c>
      <c r="AF7" s="191">
        <v>1</v>
      </c>
      <c r="AG7" s="194">
        <f t="shared" si="6"/>
        <v>6</v>
      </c>
      <c r="AH7" s="190">
        <f t="shared" si="7"/>
        <v>7</v>
      </c>
      <c r="AI7" s="191"/>
      <c r="AJ7" s="192">
        <f t="shared" si="8"/>
      </c>
      <c r="AK7" s="193">
        <f t="shared" si="9"/>
      </c>
      <c r="AL7" s="246"/>
      <c r="AM7" s="192">
        <f t="shared" si="10"/>
      </c>
      <c r="AN7" s="193">
        <f t="shared" si="11"/>
      </c>
      <c r="AO7" s="191"/>
      <c r="AP7" s="192">
        <f t="shared" si="12"/>
      </c>
      <c r="AQ7" s="193">
        <f t="shared" si="13"/>
      </c>
      <c r="AR7" s="191"/>
      <c r="AS7" s="192">
        <f t="shared" si="14"/>
      </c>
      <c r="AT7" s="193">
        <f t="shared" si="15"/>
      </c>
      <c r="AU7" s="191"/>
      <c r="AV7" s="192">
        <f t="shared" si="16"/>
      </c>
      <c r="AW7" s="193">
        <f t="shared" si="17"/>
      </c>
      <c r="AX7" s="205">
        <v>1</v>
      </c>
      <c r="AY7" s="206">
        <f t="shared" si="18"/>
        <v>2</v>
      </c>
      <c r="AZ7" s="206">
        <f t="shared" si="19"/>
        <v>2</v>
      </c>
      <c r="BA7" s="191">
        <v>2</v>
      </c>
      <c r="BB7" s="192">
        <f t="shared" si="20"/>
        <v>4</v>
      </c>
      <c r="BC7" s="193">
        <f t="shared" si="21"/>
        <v>5</v>
      </c>
      <c r="BD7" s="191">
        <v>1</v>
      </c>
      <c r="BE7" s="192">
        <f t="shared" si="22"/>
        <v>3</v>
      </c>
      <c r="BF7" s="193">
        <f t="shared" si="23"/>
        <v>4</v>
      </c>
      <c r="BG7" s="196">
        <f t="shared" si="24"/>
        <v>40</v>
      </c>
      <c r="BH7" s="197">
        <f t="shared" si="25"/>
        <v>33</v>
      </c>
      <c r="BI7" s="197">
        <f t="shared" si="26"/>
        <v>33</v>
      </c>
      <c r="BJ7" s="207">
        <f t="shared" si="27"/>
        <v>3.6666666666666665</v>
      </c>
      <c r="BK7" s="208"/>
      <c r="BL7" s="198">
        <v>12</v>
      </c>
      <c r="BM7" s="226"/>
      <c r="BN7" s="227">
        <f t="shared" si="28"/>
        <v>2</v>
      </c>
      <c r="BO7" s="180">
        <f t="shared" si="29"/>
        <v>0</v>
      </c>
      <c r="BP7" s="180">
        <f t="shared" si="29"/>
        <v>2</v>
      </c>
      <c r="BQ7" s="180">
        <f t="shared" si="29"/>
        <v>0</v>
      </c>
      <c r="BR7" s="180">
        <f t="shared" si="29"/>
        <v>0</v>
      </c>
      <c r="BS7" s="180">
        <f t="shared" si="29"/>
        <v>0</v>
      </c>
      <c r="BT7" s="228">
        <f t="shared" si="29"/>
        <v>0</v>
      </c>
      <c r="BW7" s="221"/>
      <c r="BX7" s="221"/>
      <c r="BY7" s="221"/>
    </row>
    <row r="8" spans="1:77" ht="12.75" customHeight="1">
      <c r="A8" s="271">
        <v>9</v>
      </c>
      <c r="B8" s="184">
        <f>RANK(Y8,Y$3:Y$52,1)</f>
        <v>6</v>
      </c>
      <c r="C8" s="171" t="s">
        <v>259</v>
      </c>
      <c r="D8" s="185" t="s">
        <v>97</v>
      </c>
      <c r="E8" s="192">
        <v>7</v>
      </c>
      <c r="F8" s="193">
        <v>5</v>
      </c>
      <c r="G8" s="186">
        <v>2</v>
      </c>
      <c r="H8" s="193">
        <v>2</v>
      </c>
      <c r="I8" s="186"/>
      <c r="J8" s="193"/>
      <c r="K8" s="186">
        <v>4</v>
      </c>
      <c r="L8" s="193"/>
      <c r="M8" s="186">
        <v>4</v>
      </c>
      <c r="N8" s="186">
        <v>5</v>
      </c>
      <c r="O8" s="192"/>
      <c r="P8" s="193"/>
      <c r="Q8" s="169"/>
      <c r="R8" s="193"/>
      <c r="S8" s="186">
        <v>3</v>
      </c>
      <c r="T8" s="186">
        <v>5</v>
      </c>
      <c r="U8" s="192"/>
      <c r="V8" s="193"/>
      <c r="W8" s="192">
        <v>5</v>
      </c>
      <c r="X8" s="193">
        <v>4</v>
      </c>
      <c r="Y8" s="187">
        <f t="shared" si="0"/>
        <v>4.6</v>
      </c>
      <c r="Z8" s="188">
        <f t="shared" si="1"/>
        <v>11</v>
      </c>
      <c r="AA8" s="189">
        <f t="shared" si="2"/>
        <v>2</v>
      </c>
      <c r="AB8" s="189">
        <f t="shared" si="3"/>
        <v>7</v>
      </c>
      <c r="AC8" s="246">
        <v>1</v>
      </c>
      <c r="AD8" s="194">
        <f t="shared" si="4"/>
        <v>8</v>
      </c>
      <c r="AE8" s="190">
        <f t="shared" si="5"/>
        <v>6</v>
      </c>
      <c r="AF8" s="191"/>
      <c r="AG8" s="194">
        <f t="shared" si="6"/>
        <v>2</v>
      </c>
      <c r="AH8" s="190">
        <f t="shared" si="7"/>
        <v>2</v>
      </c>
      <c r="AI8" s="191"/>
      <c r="AJ8" s="192">
        <f t="shared" si="8"/>
      </c>
      <c r="AK8" s="193">
        <f t="shared" si="9"/>
      </c>
      <c r="AL8" s="246"/>
      <c r="AM8" s="192">
        <f t="shared" si="10"/>
        <v>4</v>
      </c>
      <c r="AN8" s="193">
        <f t="shared" si="11"/>
      </c>
      <c r="AO8" s="191"/>
      <c r="AP8" s="192">
        <f t="shared" si="12"/>
        <v>4</v>
      </c>
      <c r="AQ8" s="193">
        <f t="shared" si="13"/>
        <v>5</v>
      </c>
      <c r="AR8" s="191"/>
      <c r="AS8" s="192">
        <f t="shared" si="14"/>
      </c>
      <c r="AT8" s="193">
        <f t="shared" si="15"/>
      </c>
      <c r="AU8" s="191"/>
      <c r="AV8" s="192">
        <f t="shared" si="16"/>
      </c>
      <c r="AW8" s="193">
        <f t="shared" si="17"/>
      </c>
      <c r="AX8" s="205">
        <v>1</v>
      </c>
      <c r="AY8" s="206">
        <f t="shared" si="18"/>
        <v>4</v>
      </c>
      <c r="AZ8" s="206">
        <f t="shared" si="19"/>
        <v>6</v>
      </c>
      <c r="BA8" s="191"/>
      <c r="BB8" s="192">
        <f t="shared" si="20"/>
      </c>
      <c r="BC8" s="193">
        <f t="shared" si="21"/>
      </c>
      <c r="BD8" s="191">
        <v>1</v>
      </c>
      <c r="BE8" s="192">
        <f t="shared" si="22"/>
        <v>6</v>
      </c>
      <c r="BF8" s="193">
        <f t="shared" si="23"/>
        <v>5</v>
      </c>
      <c r="BG8" s="196">
        <f t="shared" si="24"/>
        <v>52</v>
      </c>
      <c r="BH8" s="197">
        <f t="shared" si="25"/>
        <v>46</v>
      </c>
      <c r="BI8" s="197">
        <f t="shared" si="26"/>
        <v>46</v>
      </c>
      <c r="BJ8" s="207">
        <f t="shared" si="27"/>
        <v>4.6</v>
      </c>
      <c r="BK8" s="208"/>
      <c r="BL8" s="198">
        <v>4.571428571428571</v>
      </c>
      <c r="BM8" s="226"/>
      <c r="BN8" s="227">
        <f t="shared" si="28"/>
        <v>0</v>
      </c>
      <c r="BO8" s="180">
        <f t="shared" si="29"/>
        <v>0</v>
      </c>
      <c r="BP8" s="180">
        <f t="shared" si="29"/>
        <v>0</v>
      </c>
      <c r="BQ8" s="180">
        <f t="shared" si="29"/>
        <v>0</v>
      </c>
      <c r="BR8" s="180">
        <f t="shared" si="29"/>
        <v>0</v>
      </c>
      <c r="BS8" s="180">
        <f t="shared" si="29"/>
        <v>0</v>
      </c>
      <c r="BT8" s="228">
        <f t="shared" si="29"/>
        <v>0</v>
      </c>
      <c r="BW8" s="221"/>
      <c r="BX8" s="221"/>
      <c r="BY8" s="221"/>
    </row>
    <row r="9" spans="1:77" s="203" customFormat="1" ht="12.75" customHeight="1">
      <c r="A9" s="271">
        <v>11</v>
      </c>
      <c r="B9" s="184">
        <f>RANK(Y9,Y$3:Y$52,1)</f>
        <v>7</v>
      </c>
      <c r="C9" s="83" t="s">
        <v>260</v>
      </c>
      <c r="D9" s="204" t="s">
        <v>128</v>
      </c>
      <c r="E9" s="210">
        <v>3</v>
      </c>
      <c r="F9" s="211">
        <v>5</v>
      </c>
      <c r="G9" s="212">
        <v>13</v>
      </c>
      <c r="H9" s="211">
        <v>4</v>
      </c>
      <c r="I9" s="212"/>
      <c r="J9" s="211"/>
      <c r="K9" s="212">
        <v>2</v>
      </c>
      <c r="L9" s="211">
        <v>1</v>
      </c>
      <c r="M9" s="212">
        <v>5</v>
      </c>
      <c r="N9" s="212">
        <v>5</v>
      </c>
      <c r="O9" s="210"/>
      <c r="P9" s="211"/>
      <c r="Q9" s="210"/>
      <c r="R9" s="211"/>
      <c r="S9" s="212">
        <v>4</v>
      </c>
      <c r="T9" s="212"/>
      <c r="U9" s="210">
        <v>4</v>
      </c>
      <c r="V9" s="211">
        <v>5</v>
      </c>
      <c r="W9" s="210">
        <v>1</v>
      </c>
      <c r="X9" s="211">
        <v>1</v>
      </c>
      <c r="Y9" s="214">
        <f t="shared" si="0"/>
        <v>4.666666666666667</v>
      </c>
      <c r="Z9" s="215">
        <f t="shared" si="1"/>
        <v>13</v>
      </c>
      <c r="AA9" s="216">
        <f t="shared" si="2"/>
        <v>1</v>
      </c>
      <c r="AB9" s="216">
        <f t="shared" si="3"/>
        <v>13</v>
      </c>
      <c r="AC9" s="247">
        <v>2</v>
      </c>
      <c r="AD9" s="217">
        <f t="shared" si="4"/>
        <v>5</v>
      </c>
      <c r="AE9" s="218">
        <f t="shared" si="5"/>
        <v>7</v>
      </c>
      <c r="AF9" s="219">
        <v>2</v>
      </c>
      <c r="AG9" s="217">
        <f t="shared" si="6"/>
        <v>15</v>
      </c>
      <c r="AH9" s="218">
        <f t="shared" si="7"/>
        <v>6</v>
      </c>
      <c r="AI9" s="219"/>
      <c r="AJ9" s="210">
        <f t="shared" si="8"/>
      </c>
      <c r="AK9" s="211">
        <f t="shared" si="9"/>
      </c>
      <c r="AL9" s="247">
        <v>1</v>
      </c>
      <c r="AM9" s="210">
        <f t="shared" si="10"/>
        <v>3</v>
      </c>
      <c r="AN9" s="211">
        <f t="shared" si="11"/>
        <v>2</v>
      </c>
      <c r="AO9" s="219">
        <v>1</v>
      </c>
      <c r="AP9" s="210">
        <f t="shared" si="12"/>
        <v>6</v>
      </c>
      <c r="AQ9" s="211">
        <f t="shared" si="13"/>
        <v>6</v>
      </c>
      <c r="AR9" s="219"/>
      <c r="AS9" s="210">
        <f t="shared" si="14"/>
      </c>
      <c r="AT9" s="211">
        <f t="shared" si="15"/>
      </c>
      <c r="AU9" s="219"/>
      <c r="AV9" s="210">
        <f t="shared" si="16"/>
      </c>
      <c r="AW9" s="211">
        <f t="shared" si="17"/>
      </c>
      <c r="AX9" s="220"/>
      <c r="AY9" s="221">
        <f t="shared" si="18"/>
        <v>4</v>
      </c>
      <c r="AZ9" s="221">
        <f t="shared" si="19"/>
      </c>
      <c r="BA9" s="219">
        <v>1</v>
      </c>
      <c r="BB9" s="210">
        <f t="shared" si="20"/>
        <v>5</v>
      </c>
      <c r="BC9" s="211">
        <f t="shared" si="21"/>
        <v>6</v>
      </c>
      <c r="BD9" s="219">
        <v>2</v>
      </c>
      <c r="BE9" s="210">
        <f t="shared" si="22"/>
        <v>3</v>
      </c>
      <c r="BF9" s="211">
        <f t="shared" si="23"/>
        <v>3</v>
      </c>
      <c r="BG9" s="196">
        <f t="shared" si="24"/>
        <v>71</v>
      </c>
      <c r="BH9" s="222">
        <f t="shared" si="25"/>
        <v>56</v>
      </c>
      <c r="BI9" s="222">
        <f t="shared" si="26"/>
        <v>56</v>
      </c>
      <c r="BJ9" s="223">
        <f t="shared" si="27"/>
        <v>4.666666666666667</v>
      </c>
      <c r="BK9" s="224"/>
      <c r="BL9" s="225">
        <v>7.5</v>
      </c>
      <c r="BM9" s="199"/>
      <c r="BN9" s="200">
        <f t="shared" si="28"/>
        <v>1</v>
      </c>
      <c r="BO9" s="201">
        <f t="shared" si="29"/>
        <v>0</v>
      </c>
      <c r="BP9" s="201">
        <f t="shared" si="29"/>
        <v>0</v>
      </c>
      <c r="BQ9" s="201">
        <f t="shared" si="29"/>
        <v>0</v>
      </c>
      <c r="BR9" s="201">
        <f t="shared" si="29"/>
        <v>0</v>
      </c>
      <c r="BS9" s="201">
        <f t="shared" si="29"/>
        <v>0</v>
      </c>
      <c r="BT9" s="202">
        <f t="shared" si="29"/>
        <v>0</v>
      </c>
      <c r="BW9" s="206"/>
      <c r="BX9" s="206"/>
      <c r="BY9" s="206"/>
    </row>
    <row r="10" spans="1:77" s="203" customFormat="1" ht="12.75" customHeight="1">
      <c r="A10" s="271">
        <v>19</v>
      </c>
      <c r="B10" s="184">
        <f>RANK(Y10,Y$3:Y$52,1)</f>
        <v>8</v>
      </c>
      <c r="C10" s="133" t="s">
        <v>156</v>
      </c>
      <c r="D10" s="232" t="s">
        <v>63</v>
      </c>
      <c r="E10" s="192"/>
      <c r="F10" s="330"/>
      <c r="G10" s="186">
        <v>2</v>
      </c>
      <c r="H10" s="193">
        <v>7</v>
      </c>
      <c r="I10" s="186"/>
      <c r="J10" s="193"/>
      <c r="K10" s="186">
        <v>4</v>
      </c>
      <c r="L10" s="193">
        <v>6</v>
      </c>
      <c r="M10" s="186">
        <v>5</v>
      </c>
      <c r="N10" s="186">
        <v>3</v>
      </c>
      <c r="O10" s="192"/>
      <c r="P10" s="186"/>
      <c r="Q10" s="192"/>
      <c r="R10" s="193"/>
      <c r="S10" s="186"/>
      <c r="T10" s="186"/>
      <c r="U10" s="192"/>
      <c r="V10" s="193"/>
      <c r="W10" s="192">
        <v>3</v>
      </c>
      <c r="X10" s="193">
        <v>5</v>
      </c>
      <c r="Y10" s="187">
        <f t="shared" si="0"/>
        <v>4.857142857142857</v>
      </c>
      <c r="Z10" s="188">
        <f t="shared" si="1"/>
        <v>8</v>
      </c>
      <c r="AA10" s="189">
        <f t="shared" si="2"/>
        <v>2</v>
      </c>
      <c r="AB10" s="189">
        <f t="shared" si="3"/>
        <v>7</v>
      </c>
      <c r="AC10" s="246"/>
      <c r="AD10" s="194"/>
      <c r="AE10" s="190">
        <f t="shared" si="5"/>
      </c>
      <c r="AF10" s="191">
        <v>2</v>
      </c>
      <c r="AG10" s="194">
        <f t="shared" si="6"/>
        <v>4</v>
      </c>
      <c r="AH10" s="190">
        <f t="shared" si="7"/>
        <v>9</v>
      </c>
      <c r="AI10" s="191"/>
      <c r="AJ10" s="192">
        <f t="shared" si="8"/>
      </c>
      <c r="AK10" s="193">
        <f t="shared" si="9"/>
      </c>
      <c r="AL10" s="246">
        <v>1</v>
      </c>
      <c r="AM10" s="192">
        <f t="shared" si="10"/>
        <v>5</v>
      </c>
      <c r="AN10" s="193">
        <f t="shared" si="11"/>
        <v>7</v>
      </c>
      <c r="AO10" s="191"/>
      <c r="AP10" s="192">
        <f t="shared" si="12"/>
        <v>5</v>
      </c>
      <c r="AQ10" s="193">
        <f t="shared" si="13"/>
        <v>3</v>
      </c>
      <c r="AR10" s="191"/>
      <c r="AS10" s="192">
        <f t="shared" si="14"/>
      </c>
      <c r="AT10" s="193">
        <f t="shared" si="15"/>
      </c>
      <c r="AU10" s="191"/>
      <c r="AV10" s="192">
        <f t="shared" si="16"/>
      </c>
      <c r="AW10" s="193">
        <f t="shared" si="17"/>
      </c>
      <c r="AX10" s="205"/>
      <c r="AY10" s="206">
        <f t="shared" si="18"/>
      </c>
      <c r="AZ10" s="206">
        <f t="shared" si="19"/>
      </c>
      <c r="BA10" s="191"/>
      <c r="BB10" s="192">
        <f t="shared" si="20"/>
      </c>
      <c r="BC10" s="193">
        <f t="shared" si="21"/>
      </c>
      <c r="BD10" s="191">
        <v>1</v>
      </c>
      <c r="BE10" s="192">
        <f t="shared" si="22"/>
        <v>4</v>
      </c>
      <c r="BF10" s="193">
        <f t="shared" si="23"/>
        <v>6</v>
      </c>
      <c r="BG10" s="196">
        <f t="shared" si="24"/>
        <v>43</v>
      </c>
      <c r="BH10" s="197">
        <f t="shared" si="25"/>
        <v>34</v>
      </c>
      <c r="BI10" s="197">
        <f t="shared" si="26"/>
        <v>34</v>
      </c>
      <c r="BJ10" s="207">
        <f t="shared" si="27"/>
        <v>4.857142857142857</v>
      </c>
      <c r="BK10" s="208"/>
      <c r="BL10" s="198">
        <v>12</v>
      </c>
      <c r="BM10" s="199"/>
      <c r="BN10" s="200">
        <f t="shared" si="28"/>
        <v>0</v>
      </c>
      <c r="BO10" s="201">
        <f aca="true" t="shared" si="30" ref="BO10:BT23">IF($C10=BO$1,$BN10,0)</f>
        <v>0</v>
      </c>
      <c r="BP10" s="201">
        <f t="shared" si="30"/>
        <v>0</v>
      </c>
      <c r="BQ10" s="201">
        <f t="shared" si="30"/>
        <v>0</v>
      </c>
      <c r="BR10" s="201">
        <f t="shared" si="30"/>
        <v>0</v>
      </c>
      <c r="BS10" s="201">
        <f t="shared" si="30"/>
        <v>0</v>
      </c>
      <c r="BT10" s="202">
        <f t="shared" si="30"/>
        <v>0</v>
      </c>
      <c r="BW10" s="206"/>
      <c r="BX10" s="206"/>
      <c r="BY10" s="206"/>
    </row>
    <row r="11" spans="1:77" s="203" customFormat="1" ht="12.75" customHeight="1">
      <c r="A11" s="271">
        <v>10</v>
      </c>
      <c r="B11" s="184">
        <f>RANK(Y11,Y$3:Y$52,1)</f>
        <v>9</v>
      </c>
      <c r="C11" s="171" t="s">
        <v>259</v>
      </c>
      <c r="D11" s="232" t="s">
        <v>251</v>
      </c>
      <c r="E11" s="192">
        <v>4</v>
      </c>
      <c r="F11" s="193">
        <v>3</v>
      </c>
      <c r="G11" s="186">
        <v>6</v>
      </c>
      <c r="H11" s="193">
        <v>5</v>
      </c>
      <c r="I11" s="186"/>
      <c r="J11" s="193"/>
      <c r="K11" s="186">
        <v>1</v>
      </c>
      <c r="L11" s="193">
        <v>3</v>
      </c>
      <c r="M11" s="186"/>
      <c r="N11" s="186"/>
      <c r="O11" s="192"/>
      <c r="P11" s="193"/>
      <c r="Q11" s="192"/>
      <c r="R11" s="193"/>
      <c r="S11" s="186">
        <v>2</v>
      </c>
      <c r="T11" s="186">
        <v>2</v>
      </c>
      <c r="U11" s="301">
        <v>8</v>
      </c>
      <c r="V11" s="193">
        <v>4</v>
      </c>
      <c r="W11" s="192">
        <v>5</v>
      </c>
      <c r="X11" s="193">
        <v>7</v>
      </c>
      <c r="Y11" s="187">
        <f t="shared" si="0"/>
        <v>5</v>
      </c>
      <c r="Z11" s="188">
        <f t="shared" si="1"/>
        <v>12</v>
      </c>
      <c r="AA11" s="189">
        <f t="shared" si="2"/>
        <v>1</v>
      </c>
      <c r="AB11" s="189">
        <f t="shared" si="3"/>
        <v>8</v>
      </c>
      <c r="AC11" s="246">
        <v>2</v>
      </c>
      <c r="AD11" s="194">
        <f aca="true" t="shared" si="31" ref="AD11:AD52">IF(COUNTA(E11)&gt;0,E11+AC11,"")</f>
        <v>6</v>
      </c>
      <c r="AE11" s="190">
        <f t="shared" si="5"/>
        <v>5</v>
      </c>
      <c r="AF11" s="191">
        <v>1</v>
      </c>
      <c r="AG11" s="194">
        <f t="shared" si="6"/>
        <v>7</v>
      </c>
      <c r="AH11" s="190">
        <f t="shared" si="7"/>
        <v>6</v>
      </c>
      <c r="AI11" s="191"/>
      <c r="AJ11" s="192">
        <f t="shared" si="8"/>
      </c>
      <c r="AK11" s="193">
        <f t="shared" si="9"/>
      </c>
      <c r="AL11" s="246">
        <v>2</v>
      </c>
      <c r="AM11" s="192">
        <f t="shared" si="10"/>
        <v>3</v>
      </c>
      <c r="AN11" s="193">
        <f t="shared" si="11"/>
        <v>5</v>
      </c>
      <c r="AO11" s="191"/>
      <c r="AP11" s="192">
        <f t="shared" si="12"/>
      </c>
      <c r="AQ11" s="193">
        <f t="shared" si="13"/>
      </c>
      <c r="AR11" s="191"/>
      <c r="AS11" s="192">
        <f t="shared" si="14"/>
      </c>
      <c r="AT11" s="193">
        <f t="shared" si="15"/>
      </c>
      <c r="AU11" s="191"/>
      <c r="AV11" s="192">
        <f t="shared" si="16"/>
      </c>
      <c r="AW11" s="193">
        <f t="shared" si="17"/>
      </c>
      <c r="AX11" s="205">
        <v>1</v>
      </c>
      <c r="AY11" s="206">
        <f t="shared" si="18"/>
        <v>3</v>
      </c>
      <c r="AZ11" s="206">
        <f t="shared" si="19"/>
        <v>3</v>
      </c>
      <c r="BA11" s="191">
        <v>1</v>
      </c>
      <c r="BB11" s="192">
        <f t="shared" si="20"/>
        <v>9</v>
      </c>
      <c r="BC11" s="193">
        <f t="shared" si="21"/>
        <v>5</v>
      </c>
      <c r="BD11" s="191"/>
      <c r="BE11" s="192">
        <f t="shared" si="22"/>
        <v>5</v>
      </c>
      <c r="BF11" s="193">
        <f t="shared" si="23"/>
        <v>7</v>
      </c>
      <c r="BG11" s="196">
        <f t="shared" si="24"/>
        <v>64</v>
      </c>
      <c r="BH11" s="197">
        <f t="shared" si="25"/>
        <v>55</v>
      </c>
      <c r="BI11" s="197">
        <f t="shared" si="26"/>
        <v>55</v>
      </c>
      <c r="BJ11" s="207">
        <f t="shared" si="27"/>
        <v>5</v>
      </c>
      <c r="BK11" s="208"/>
      <c r="BL11" s="198">
        <v>7.142857142857143</v>
      </c>
      <c r="BM11" s="199"/>
      <c r="BN11" s="200">
        <f t="shared" si="28"/>
        <v>1</v>
      </c>
      <c r="BO11" s="201">
        <f t="shared" si="30"/>
        <v>0</v>
      </c>
      <c r="BP11" s="201">
        <f t="shared" si="30"/>
        <v>0</v>
      </c>
      <c r="BQ11" s="201">
        <f t="shared" si="30"/>
        <v>0</v>
      </c>
      <c r="BR11" s="201">
        <f t="shared" si="30"/>
        <v>0</v>
      </c>
      <c r="BS11" s="201">
        <f t="shared" si="30"/>
        <v>0</v>
      </c>
      <c r="BT11" s="202">
        <f t="shared" si="30"/>
        <v>0</v>
      </c>
      <c r="BW11" s="206"/>
      <c r="BX11" s="206"/>
      <c r="BY11" s="206"/>
    </row>
    <row r="12" spans="1:77" ht="12.75" customHeight="1">
      <c r="A12" s="271">
        <v>11</v>
      </c>
      <c r="B12" s="184">
        <f>RANK(Y12,Y$3:Y$52,1)</f>
        <v>9</v>
      </c>
      <c r="C12" s="33" t="s">
        <v>181</v>
      </c>
      <c r="D12" s="232" t="s">
        <v>250</v>
      </c>
      <c r="E12" s="192">
        <v>1</v>
      </c>
      <c r="F12" s="193">
        <v>4</v>
      </c>
      <c r="G12" s="186">
        <v>6</v>
      </c>
      <c r="H12" s="193">
        <v>1</v>
      </c>
      <c r="I12" s="186"/>
      <c r="J12" s="193"/>
      <c r="K12" s="186"/>
      <c r="L12" s="193"/>
      <c r="M12" s="186"/>
      <c r="N12" s="186"/>
      <c r="O12" s="192"/>
      <c r="P12" s="193"/>
      <c r="Q12" s="192"/>
      <c r="R12" s="193"/>
      <c r="S12" s="186"/>
      <c r="T12" s="186"/>
      <c r="U12" s="192"/>
      <c r="V12" s="193"/>
      <c r="W12" s="192">
        <v>3</v>
      </c>
      <c r="X12" s="193">
        <v>3</v>
      </c>
      <c r="Y12" s="187">
        <f t="shared" si="0"/>
        <v>5</v>
      </c>
      <c r="Z12" s="188">
        <f t="shared" si="1"/>
        <v>6</v>
      </c>
      <c r="AA12" s="189">
        <f t="shared" si="2"/>
        <v>1</v>
      </c>
      <c r="AB12" s="189">
        <f t="shared" si="3"/>
        <v>6</v>
      </c>
      <c r="AC12" s="246">
        <v>2</v>
      </c>
      <c r="AD12" s="194">
        <f t="shared" si="31"/>
        <v>3</v>
      </c>
      <c r="AE12" s="190">
        <f t="shared" si="5"/>
        <v>6</v>
      </c>
      <c r="AF12" s="191">
        <v>2</v>
      </c>
      <c r="AG12" s="194">
        <f t="shared" si="6"/>
        <v>8</v>
      </c>
      <c r="AH12" s="190">
        <f t="shared" si="7"/>
        <v>3</v>
      </c>
      <c r="AI12" s="191"/>
      <c r="AJ12" s="192">
        <f t="shared" si="8"/>
      </c>
      <c r="AK12" s="193">
        <f t="shared" si="9"/>
      </c>
      <c r="AL12" s="246"/>
      <c r="AM12" s="192">
        <f t="shared" si="10"/>
      </c>
      <c r="AN12" s="193">
        <f t="shared" si="11"/>
      </c>
      <c r="AO12" s="191"/>
      <c r="AP12" s="192">
        <f t="shared" si="12"/>
      </c>
      <c r="AQ12" s="193">
        <f t="shared" si="13"/>
      </c>
      <c r="AR12" s="191"/>
      <c r="AS12" s="192">
        <f t="shared" si="14"/>
      </c>
      <c r="AT12" s="193">
        <f t="shared" si="15"/>
      </c>
      <c r="AU12" s="191"/>
      <c r="AV12" s="192">
        <f t="shared" si="16"/>
      </c>
      <c r="AW12" s="193">
        <f t="shared" si="17"/>
      </c>
      <c r="AX12" s="205"/>
      <c r="AY12" s="206">
        <f t="shared" si="18"/>
      </c>
      <c r="AZ12" s="206">
        <f t="shared" si="19"/>
      </c>
      <c r="BA12" s="191"/>
      <c r="BB12" s="192">
        <f t="shared" si="20"/>
      </c>
      <c r="BC12" s="193">
        <f t="shared" si="21"/>
      </c>
      <c r="BD12" s="191">
        <v>2</v>
      </c>
      <c r="BE12" s="192">
        <f t="shared" si="22"/>
        <v>5</v>
      </c>
      <c r="BF12" s="193">
        <f t="shared" si="23"/>
        <v>5</v>
      </c>
      <c r="BG12" s="196">
        <f t="shared" si="24"/>
        <v>30</v>
      </c>
      <c r="BH12" s="197">
        <f t="shared" si="25"/>
      </c>
      <c r="BI12" s="197">
        <f t="shared" si="26"/>
      </c>
      <c r="BJ12" s="207">
        <f t="shared" si="27"/>
        <v>5</v>
      </c>
      <c r="BK12" s="208"/>
      <c r="BL12" s="198">
        <v>12</v>
      </c>
      <c r="BM12" s="226"/>
      <c r="BN12" s="227">
        <f t="shared" si="28"/>
        <v>2</v>
      </c>
      <c r="BO12" s="180">
        <f t="shared" si="30"/>
        <v>0</v>
      </c>
      <c r="BP12" s="180">
        <f t="shared" si="30"/>
        <v>2</v>
      </c>
      <c r="BQ12" s="180">
        <f t="shared" si="30"/>
        <v>0</v>
      </c>
      <c r="BR12" s="180">
        <f t="shared" si="30"/>
        <v>0</v>
      </c>
      <c r="BS12" s="180">
        <f t="shared" si="30"/>
        <v>0</v>
      </c>
      <c r="BT12" s="228">
        <f t="shared" si="30"/>
        <v>0</v>
      </c>
      <c r="BW12" s="221"/>
      <c r="BX12" s="221"/>
      <c r="BY12" s="221"/>
    </row>
    <row r="13" spans="1:80" ht="12.75" customHeight="1">
      <c r="A13" s="271">
        <v>15</v>
      </c>
      <c r="B13" s="184">
        <f>RANK(Y13,Y$3:Y$52,1)</f>
        <v>9</v>
      </c>
      <c r="C13" s="4" t="s">
        <v>233</v>
      </c>
      <c r="D13" s="231" t="s">
        <v>109</v>
      </c>
      <c r="E13" s="210">
        <v>4</v>
      </c>
      <c r="F13" s="211">
        <v>2</v>
      </c>
      <c r="G13" s="212">
        <v>7</v>
      </c>
      <c r="H13" s="211">
        <v>6</v>
      </c>
      <c r="I13" s="212"/>
      <c r="J13" s="211"/>
      <c r="K13" s="212">
        <v>2</v>
      </c>
      <c r="L13" s="211"/>
      <c r="M13" s="212"/>
      <c r="N13" s="212"/>
      <c r="O13" s="210"/>
      <c r="P13" s="211"/>
      <c r="Q13" s="210"/>
      <c r="R13" s="211"/>
      <c r="S13" s="212"/>
      <c r="T13" s="212"/>
      <c r="U13" s="210">
        <v>5</v>
      </c>
      <c r="V13" s="211">
        <v>6</v>
      </c>
      <c r="W13" s="210">
        <v>7</v>
      </c>
      <c r="X13" s="211">
        <v>4</v>
      </c>
      <c r="Y13" s="214">
        <f t="shared" si="0"/>
        <v>5</v>
      </c>
      <c r="Z13" s="215">
        <f t="shared" si="1"/>
        <v>9</v>
      </c>
      <c r="AA13" s="216">
        <f t="shared" si="2"/>
        <v>2</v>
      </c>
      <c r="AB13" s="216">
        <f t="shared" si="3"/>
        <v>7</v>
      </c>
      <c r="AC13" s="247">
        <v>1</v>
      </c>
      <c r="AD13" s="217">
        <f t="shared" si="31"/>
        <v>5</v>
      </c>
      <c r="AE13" s="218">
        <f t="shared" si="5"/>
        <v>3</v>
      </c>
      <c r="AF13" s="219"/>
      <c r="AG13" s="217">
        <f t="shared" si="6"/>
        <v>7</v>
      </c>
      <c r="AH13" s="218">
        <f t="shared" si="7"/>
        <v>6</v>
      </c>
      <c r="AI13" s="219"/>
      <c r="AJ13" s="210">
        <f t="shared" si="8"/>
      </c>
      <c r="AK13" s="211">
        <f t="shared" si="9"/>
      </c>
      <c r="AL13" s="247"/>
      <c r="AM13" s="210">
        <f t="shared" si="10"/>
        <v>2</v>
      </c>
      <c r="AN13" s="211">
        <f t="shared" si="11"/>
      </c>
      <c r="AO13" s="219"/>
      <c r="AP13" s="210">
        <f t="shared" si="12"/>
      </c>
      <c r="AQ13" s="211">
        <f t="shared" si="13"/>
      </c>
      <c r="AR13" s="219"/>
      <c r="AS13" s="210">
        <f t="shared" si="14"/>
      </c>
      <c r="AT13" s="211">
        <f t="shared" si="15"/>
      </c>
      <c r="AU13" s="219"/>
      <c r="AV13" s="210">
        <f t="shared" si="16"/>
      </c>
      <c r="AW13" s="211">
        <f t="shared" si="17"/>
      </c>
      <c r="AX13" s="220"/>
      <c r="AY13" s="221">
        <f t="shared" si="18"/>
      </c>
      <c r="AZ13" s="221">
        <f t="shared" si="19"/>
      </c>
      <c r="BA13" s="219">
        <v>1</v>
      </c>
      <c r="BB13" s="210">
        <f t="shared" si="20"/>
        <v>6</v>
      </c>
      <c r="BC13" s="211">
        <f t="shared" si="21"/>
        <v>7</v>
      </c>
      <c r="BD13" s="219"/>
      <c r="BE13" s="210">
        <f t="shared" si="22"/>
        <v>7</v>
      </c>
      <c r="BF13" s="211">
        <f t="shared" si="23"/>
        <v>4</v>
      </c>
      <c r="BG13" s="196">
        <f t="shared" si="24"/>
        <v>47</v>
      </c>
      <c r="BH13" s="222">
        <f t="shared" si="25"/>
        <v>40</v>
      </c>
      <c r="BI13" s="222">
        <f t="shared" si="26"/>
        <v>40</v>
      </c>
      <c r="BJ13" s="223">
        <f t="shared" si="27"/>
        <v>5</v>
      </c>
      <c r="BK13" s="224"/>
      <c r="BL13" s="225">
        <v>9.6</v>
      </c>
      <c r="BM13" s="199"/>
      <c r="BN13" s="200">
        <f t="shared" si="28"/>
        <v>0</v>
      </c>
      <c r="BO13" s="201">
        <f t="shared" si="30"/>
        <v>0</v>
      </c>
      <c r="BP13" s="201">
        <f t="shared" si="30"/>
        <v>0</v>
      </c>
      <c r="BQ13" s="201">
        <f t="shared" si="30"/>
        <v>0</v>
      </c>
      <c r="BR13" s="201">
        <f t="shared" si="30"/>
        <v>0</v>
      </c>
      <c r="BS13" s="201">
        <f t="shared" si="30"/>
        <v>0</v>
      </c>
      <c r="BT13" s="202">
        <f t="shared" si="30"/>
        <v>0</v>
      </c>
      <c r="BU13" s="203"/>
      <c r="BV13" s="203"/>
      <c r="BW13" s="206"/>
      <c r="BX13" s="206"/>
      <c r="BY13" s="206"/>
      <c r="BZ13" s="203"/>
      <c r="CA13" s="203"/>
      <c r="CB13" s="203"/>
    </row>
    <row r="14" spans="1:80" s="203" customFormat="1" ht="12.75" customHeight="1">
      <c r="A14" s="271">
        <v>16</v>
      </c>
      <c r="B14" s="184">
        <f>RANK(Y14,Y$3:Y$52,1)</f>
        <v>12</v>
      </c>
      <c r="C14" s="70" t="s">
        <v>260</v>
      </c>
      <c r="D14" s="232" t="s">
        <v>265</v>
      </c>
      <c r="E14" s="192"/>
      <c r="F14" s="193"/>
      <c r="G14" s="186">
        <v>1</v>
      </c>
      <c r="H14" s="193">
        <v>2</v>
      </c>
      <c r="I14" s="186"/>
      <c r="J14" s="193"/>
      <c r="K14" s="186">
        <v>7</v>
      </c>
      <c r="L14" s="193"/>
      <c r="M14" s="186">
        <v>3</v>
      </c>
      <c r="N14" s="186">
        <v>5</v>
      </c>
      <c r="O14" s="192"/>
      <c r="P14" s="193"/>
      <c r="Q14" s="192"/>
      <c r="R14" s="193"/>
      <c r="S14" s="186"/>
      <c r="T14" s="186"/>
      <c r="U14" s="192"/>
      <c r="V14" s="193"/>
      <c r="W14" s="192"/>
      <c r="X14" s="193"/>
      <c r="Y14" s="187">
        <f t="shared" si="0"/>
        <v>5.2</v>
      </c>
      <c r="Z14" s="188">
        <f t="shared" si="1"/>
        <v>5</v>
      </c>
      <c r="AA14" s="189">
        <f t="shared" si="2"/>
        <v>1</v>
      </c>
      <c r="AB14" s="189">
        <f t="shared" si="3"/>
        <v>7</v>
      </c>
      <c r="AC14" s="246"/>
      <c r="AD14" s="194">
        <f t="shared" si="31"/>
      </c>
      <c r="AE14" s="190">
        <f t="shared" si="5"/>
      </c>
      <c r="AF14" s="191">
        <v>2</v>
      </c>
      <c r="AG14" s="194">
        <f t="shared" si="6"/>
        <v>3</v>
      </c>
      <c r="AH14" s="190">
        <f t="shared" si="7"/>
        <v>4</v>
      </c>
      <c r="AI14" s="191"/>
      <c r="AJ14" s="192">
        <f t="shared" si="8"/>
      </c>
      <c r="AK14" s="193">
        <f t="shared" si="9"/>
      </c>
      <c r="AL14" s="246"/>
      <c r="AM14" s="192">
        <f t="shared" si="10"/>
        <v>7</v>
      </c>
      <c r="AN14" s="193">
        <f t="shared" si="11"/>
      </c>
      <c r="AO14" s="191">
        <v>2</v>
      </c>
      <c r="AP14" s="192">
        <f t="shared" si="12"/>
        <v>5</v>
      </c>
      <c r="AQ14" s="193">
        <f t="shared" si="13"/>
        <v>7</v>
      </c>
      <c r="AR14" s="191"/>
      <c r="AS14" s="192">
        <f t="shared" si="14"/>
      </c>
      <c r="AT14" s="193">
        <f t="shared" si="15"/>
      </c>
      <c r="AU14" s="191"/>
      <c r="AV14" s="192">
        <f t="shared" si="16"/>
      </c>
      <c r="AW14" s="193">
        <f t="shared" si="17"/>
      </c>
      <c r="AX14" s="205"/>
      <c r="AY14" s="206">
        <f t="shared" si="18"/>
      </c>
      <c r="AZ14" s="206">
        <f t="shared" si="19"/>
      </c>
      <c r="BA14" s="191"/>
      <c r="BB14" s="192">
        <f t="shared" si="20"/>
      </c>
      <c r="BC14" s="193">
        <f t="shared" si="21"/>
      </c>
      <c r="BD14" s="191"/>
      <c r="BE14" s="192">
        <f t="shared" si="22"/>
      </c>
      <c r="BF14" s="193">
        <f t="shared" si="23"/>
      </c>
      <c r="BG14" s="196">
        <f t="shared" si="24"/>
        <v>26</v>
      </c>
      <c r="BH14" s="197">
        <f t="shared" si="25"/>
      </c>
      <c r="BI14" s="197">
        <f t="shared" si="26"/>
      </c>
      <c r="BJ14" s="207">
        <f t="shared" si="27"/>
        <v>5.2</v>
      </c>
      <c r="BK14" s="208"/>
      <c r="BL14" s="198">
        <v>8</v>
      </c>
      <c r="BM14" s="226"/>
      <c r="BN14" s="227">
        <f t="shared" si="28"/>
        <v>1</v>
      </c>
      <c r="BO14" s="180">
        <f t="shared" si="30"/>
        <v>0</v>
      </c>
      <c r="BP14" s="180">
        <f t="shared" si="30"/>
        <v>0</v>
      </c>
      <c r="BQ14" s="180">
        <f t="shared" si="30"/>
        <v>0</v>
      </c>
      <c r="BR14" s="180">
        <f t="shared" si="30"/>
        <v>0</v>
      </c>
      <c r="BS14" s="180">
        <f t="shared" si="30"/>
        <v>0</v>
      </c>
      <c r="BT14" s="228">
        <f t="shared" si="30"/>
        <v>0</v>
      </c>
      <c r="BU14" s="15"/>
      <c r="BV14" s="15"/>
      <c r="BW14" s="221"/>
      <c r="BX14" s="221"/>
      <c r="BY14" s="221"/>
      <c r="BZ14" s="15"/>
      <c r="CA14" s="15"/>
      <c r="CB14" s="15"/>
    </row>
    <row r="15" spans="1:77" ht="12.75" customHeight="1">
      <c r="A15" s="271">
        <v>19</v>
      </c>
      <c r="B15" s="184">
        <f>RANK(Y15,Y$3:Y$52,1)</f>
        <v>13</v>
      </c>
      <c r="C15" s="4" t="s">
        <v>233</v>
      </c>
      <c r="D15" s="231" t="s">
        <v>191</v>
      </c>
      <c r="E15" s="210"/>
      <c r="F15" s="211"/>
      <c r="G15" s="212"/>
      <c r="H15" s="211"/>
      <c r="I15" s="212"/>
      <c r="J15" s="211"/>
      <c r="K15" s="212"/>
      <c r="L15" s="211"/>
      <c r="M15" s="212"/>
      <c r="N15" s="212"/>
      <c r="O15" s="210"/>
      <c r="P15" s="211"/>
      <c r="Q15" s="210"/>
      <c r="R15" s="211"/>
      <c r="S15" s="212"/>
      <c r="T15" s="212"/>
      <c r="U15" s="210"/>
      <c r="V15" s="211"/>
      <c r="W15" s="210">
        <v>7</v>
      </c>
      <c r="X15" s="211">
        <v>1</v>
      </c>
      <c r="Y15" s="214">
        <f t="shared" si="0"/>
        <v>5.25</v>
      </c>
      <c r="Z15" s="215">
        <f t="shared" si="1"/>
        <v>2</v>
      </c>
      <c r="AA15" s="216">
        <f t="shared" si="2"/>
        <v>1</v>
      </c>
      <c r="AB15" s="216">
        <f t="shared" si="3"/>
        <v>7</v>
      </c>
      <c r="AC15" s="247"/>
      <c r="AD15" s="217">
        <f t="shared" si="31"/>
      </c>
      <c r="AE15" s="218">
        <f t="shared" si="5"/>
      </c>
      <c r="AF15" s="219"/>
      <c r="AG15" s="217">
        <f t="shared" si="6"/>
      </c>
      <c r="AH15" s="218">
        <f t="shared" si="7"/>
      </c>
      <c r="AI15" s="219"/>
      <c r="AJ15" s="210">
        <f t="shared" si="8"/>
      </c>
      <c r="AK15" s="211">
        <f t="shared" si="9"/>
      </c>
      <c r="AL15" s="247"/>
      <c r="AM15" s="210">
        <f t="shared" si="10"/>
      </c>
      <c r="AN15" s="211">
        <f t="shared" si="11"/>
      </c>
      <c r="AO15" s="219"/>
      <c r="AP15" s="210">
        <f t="shared" si="12"/>
      </c>
      <c r="AQ15" s="211">
        <f t="shared" si="13"/>
      </c>
      <c r="AR15" s="219"/>
      <c r="AS15" s="210">
        <f t="shared" si="14"/>
      </c>
      <c r="AT15" s="211">
        <f t="shared" si="15"/>
      </c>
      <c r="AU15" s="219"/>
      <c r="AV15" s="210">
        <f t="shared" si="16"/>
      </c>
      <c r="AW15" s="211">
        <f t="shared" si="17"/>
      </c>
      <c r="AX15" s="220"/>
      <c r="AY15" s="221">
        <f t="shared" si="18"/>
      </c>
      <c r="AZ15" s="221">
        <f t="shared" si="19"/>
      </c>
      <c r="BA15" s="219"/>
      <c r="BB15" s="210">
        <f t="shared" si="20"/>
      </c>
      <c r="BC15" s="211">
        <f t="shared" si="21"/>
      </c>
      <c r="BD15" s="219">
        <v>1</v>
      </c>
      <c r="BE15" s="210">
        <f t="shared" si="22"/>
        <v>8</v>
      </c>
      <c r="BF15" s="211">
        <f t="shared" si="23"/>
        <v>2</v>
      </c>
      <c r="BG15" s="196">
        <f t="shared" si="24"/>
        <v>10</v>
      </c>
      <c r="BH15" s="222">
        <f t="shared" si="25"/>
      </c>
      <c r="BI15" s="222">
        <f t="shared" si="26"/>
      </c>
      <c r="BJ15" s="223">
        <f t="shared" si="27"/>
        <v>5</v>
      </c>
      <c r="BK15" s="224"/>
      <c r="BL15" s="225">
        <v>5.5</v>
      </c>
      <c r="BM15" s="226"/>
      <c r="BN15" s="227">
        <f t="shared" si="28"/>
        <v>0</v>
      </c>
      <c r="BO15" s="180">
        <f t="shared" si="30"/>
        <v>0</v>
      </c>
      <c r="BP15" s="180">
        <f t="shared" si="30"/>
        <v>0</v>
      </c>
      <c r="BQ15" s="180">
        <f t="shared" si="30"/>
        <v>0</v>
      </c>
      <c r="BR15" s="180">
        <f t="shared" si="30"/>
        <v>0</v>
      </c>
      <c r="BS15" s="180">
        <f t="shared" si="30"/>
        <v>0</v>
      </c>
      <c r="BT15" s="228">
        <f t="shared" si="30"/>
        <v>0</v>
      </c>
      <c r="BW15" s="221"/>
      <c r="BX15" s="221"/>
      <c r="BY15" s="221"/>
    </row>
    <row r="16" spans="1:77" s="203" customFormat="1" ht="12.75" customHeight="1">
      <c r="A16" s="271">
        <v>17</v>
      </c>
      <c r="B16" s="184">
        <f>RANK(Y16,Y$3:Y$52,1)</f>
        <v>14</v>
      </c>
      <c r="C16" s="35" t="s">
        <v>188</v>
      </c>
      <c r="D16" s="231" t="s">
        <v>135</v>
      </c>
      <c r="E16" s="210">
        <v>5</v>
      </c>
      <c r="F16" s="211">
        <v>2</v>
      </c>
      <c r="G16" s="212">
        <v>3</v>
      </c>
      <c r="H16" s="211">
        <v>7</v>
      </c>
      <c r="I16" s="212"/>
      <c r="J16" s="211"/>
      <c r="K16" s="212">
        <v>3</v>
      </c>
      <c r="L16" s="211">
        <v>4</v>
      </c>
      <c r="M16" s="212"/>
      <c r="N16" s="212"/>
      <c r="O16" s="210"/>
      <c r="P16" s="211"/>
      <c r="Q16" s="210"/>
      <c r="R16" s="211"/>
      <c r="S16" s="212"/>
      <c r="T16" s="212"/>
      <c r="U16" s="210"/>
      <c r="V16" s="211"/>
      <c r="W16" s="210">
        <v>6</v>
      </c>
      <c r="X16" s="211">
        <v>6</v>
      </c>
      <c r="Y16" s="214">
        <f t="shared" si="0"/>
        <v>5.285714285714286</v>
      </c>
      <c r="Z16" s="215">
        <f t="shared" si="1"/>
        <v>8</v>
      </c>
      <c r="AA16" s="216">
        <f t="shared" si="2"/>
        <v>2</v>
      </c>
      <c r="AB16" s="216">
        <f t="shared" si="3"/>
        <v>7</v>
      </c>
      <c r="AC16" s="247">
        <v>2</v>
      </c>
      <c r="AD16" s="217">
        <f t="shared" si="31"/>
        <v>7</v>
      </c>
      <c r="AE16" s="218">
        <f t="shared" si="5"/>
        <v>4</v>
      </c>
      <c r="AF16" s="219"/>
      <c r="AG16" s="217">
        <f t="shared" si="6"/>
        <v>3</v>
      </c>
      <c r="AH16" s="218">
        <f t="shared" si="7"/>
        <v>7</v>
      </c>
      <c r="AI16" s="219"/>
      <c r="AJ16" s="210">
        <f t="shared" si="8"/>
      </c>
      <c r="AK16" s="211">
        <f t="shared" si="9"/>
      </c>
      <c r="AL16" s="247">
        <v>2</v>
      </c>
      <c r="AM16" s="210">
        <f t="shared" si="10"/>
        <v>5</v>
      </c>
      <c r="AN16" s="211">
        <f t="shared" si="11"/>
        <v>6</v>
      </c>
      <c r="AO16" s="219"/>
      <c r="AP16" s="210">
        <f t="shared" si="12"/>
      </c>
      <c r="AQ16" s="211">
        <f t="shared" si="13"/>
      </c>
      <c r="AR16" s="219"/>
      <c r="AS16" s="210">
        <f t="shared" si="14"/>
      </c>
      <c r="AT16" s="211">
        <f t="shared" si="15"/>
      </c>
      <c r="AU16" s="219"/>
      <c r="AV16" s="210">
        <f t="shared" si="16"/>
      </c>
      <c r="AW16" s="211">
        <f t="shared" si="17"/>
      </c>
      <c r="AX16" s="220"/>
      <c r="AY16" s="221">
        <f t="shared" si="18"/>
      </c>
      <c r="AZ16" s="221">
        <f t="shared" si="19"/>
      </c>
      <c r="BA16" s="219"/>
      <c r="BB16" s="210">
        <f t="shared" si="20"/>
      </c>
      <c r="BC16" s="211">
        <f t="shared" si="21"/>
      </c>
      <c r="BD16" s="219"/>
      <c r="BE16" s="210">
        <f t="shared" si="22"/>
        <v>6</v>
      </c>
      <c r="BF16" s="211">
        <f t="shared" si="23"/>
        <v>6</v>
      </c>
      <c r="BG16" s="196">
        <f t="shared" si="24"/>
        <v>44</v>
      </c>
      <c r="BH16" s="222">
        <f t="shared" si="25"/>
        <v>37</v>
      </c>
      <c r="BI16" s="222">
        <f t="shared" si="26"/>
        <v>37</v>
      </c>
      <c r="BJ16" s="223">
        <f t="shared" si="27"/>
        <v>5.285714285714286</v>
      </c>
      <c r="BK16" s="224"/>
      <c r="BL16" s="225">
        <v>10.333333333333334</v>
      </c>
      <c r="BM16" s="199"/>
      <c r="BN16" s="200">
        <f t="shared" si="28"/>
        <v>0</v>
      </c>
      <c r="BO16" s="201">
        <f t="shared" si="30"/>
        <v>0</v>
      </c>
      <c r="BP16" s="201">
        <f t="shared" si="30"/>
        <v>0</v>
      </c>
      <c r="BQ16" s="201">
        <f t="shared" si="30"/>
        <v>0</v>
      </c>
      <c r="BR16" s="201">
        <f t="shared" si="30"/>
        <v>0</v>
      </c>
      <c r="BS16" s="201">
        <f t="shared" si="30"/>
        <v>0</v>
      </c>
      <c r="BT16" s="202">
        <f t="shared" si="30"/>
        <v>0</v>
      </c>
      <c r="BW16" s="206"/>
      <c r="BX16" s="206"/>
      <c r="BY16" s="206"/>
    </row>
    <row r="17" spans="1:80" ht="12.75" customHeight="1">
      <c r="A17" s="271">
        <v>18</v>
      </c>
      <c r="B17" s="184">
        <f>RANK(Y17,Y$3:Y$52,1)</f>
        <v>15</v>
      </c>
      <c r="C17" s="3" t="s">
        <v>177</v>
      </c>
      <c r="D17" s="231" t="s">
        <v>270</v>
      </c>
      <c r="E17" s="210">
        <v>2</v>
      </c>
      <c r="F17" s="211">
        <v>1</v>
      </c>
      <c r="G17" s="212">
        <v>6</v>
      </c>
      <c r="H17" s="211">
        <v>6</v>
      </c>
      <c r="I17" s="212"/>
      <c r="J17" s="211"/>
      <c r="K17" s="212">
        <v>8</v>
      </c>
      <c r="L17" s="211"/>
      <c r="M17" s="212">
        <v>4</v>
      </c>
      <c r="N17" s="212">
        <v>3</v>
      </c>
      <c r="O17" s="210"/>
      <c r="P17" s="211"/>
      <c r="Q17" s="210"/>
      <c r="R17" s="211"/>
      <c r="S17" s="212"/>
      <c r="T17" s="212"/>
      <c r="U17" s="210"/>
      <c r="V17" s="211"/>
      <c r="W17" s="210"/>
      <c r="X17" s="211"/>
      <c r="Y17" s="214">
        <f t="shared" si="0"/>
        <v>5.428571428571429</v>
      </c>
      <c r="Z17" s="215">
        <f t="shared" si="1"/>
        <v>7</v>
      </c>
      <c r="AA17" s="216">
        <f t="shared" si="2"/>
        <v>1</v>
      </c>
      <c r="AB17" s="216">
        <f t="shared" si="3"/>
        <v>8</v>
      </c>
      <c r="AC17" s="247">
        <v>2</v>
      </c>
      <c r="AD17" s="217">
        <f t="shared" si="31"/>
        <v>4</v>
      </c>
      <c r="AE17" s="218">
        <f t="shared" si="5"/>
        <v>3</v>
      </c>
      <c r="AF17" s="219"/>
      <c r="AG17" s="217">
        <f t="shared" si="6"/>
        <v>6</v>
      </c>
      <c r="AH17" s="218">
        <f t="shared" si="7"/>
        <v>6</v>
      </c>
      <c r="AI17" s="219"/>
      <c r="AJ17" s="210">
        <f t="shared" si="8"/>
      </c>
      <c r="AK17" s="211">
        <f t="shared" si="9"/>
      </c>
      <c r="AL17" s="247"/>
      <c r="AM17" s="210">
        <f t="shared" si="10"/>
        <v>8</v>
      </c>
      <c r="AN17" s="211">
        <f t="shared" si="11"/>
      </c>
      <c r="AO17" s="219">
        <v>2</v>
      </c>
      <c r="AP17" s="210">
        <f t="shared" si="12"/>
        <v>6</v>
      </c>
      <c r="AQ17" s="211">
        <f t="shared" si="13"/>
        <v>5</v>
      </c>
      <c r="AR17" s="219"/>
      <c r="AS17" s="229">
        <f t="shared" si="14"/>
      </c>
      <c r="AT17" s="215">
        <f t="shared" si="15"/>
      </c>
      <c r="AU17" s="219"/>
      <c r="AV17" s="210">
        <f t="shared" si="16"/>
      </c>
      <c r="AW17" s="211">
        <f t="shared" si="17"/>
      </c>
      <c r="AX17" s="220"/>
      <c r="AY17" s="221">
        <f t="shared" si="18"/>
      </c>
      <c r="AZ17" s="221">
        <f t="shared" si="19"/>
      </c>
      <c r="BA17" s="219"/>
      <c r="BB17" s="210">
        <f t="shared" si="20"/>
      </c>
      <c r="BC17" s="211">
        <f t="shared" si="21"/>
      </c>
      <c r="BD17" s="219"/>
      <c r="BE17" s="210">
        <f t="shared" si="22"/>
      </c>
      <c r="BF17" s="211">
        <f t="shared" si="23"/>
      </c>
      <c r="BG17" s="196">
        <f t="shared" si="24"/>
        <v>38</v>
      </c>
      <c r="BH17" s="222">
        <f t="shared" si="25"/>
      </c>
      <c r="BI17" s="222">
        <f t="shared" si="26"/>
      </c>
      <c r="BJ17" s="223">
        <f t="shared" si="27"/>
        <v>5.428571428571429</v>
      </c>
      <c r="BK17" s="224"/>
      <c r="BL17" s="225">
        <v>4.75</v>
      </c>
      <c r="BM17" s="226"/>
      <c r="BN17" s="227">
        <f t="shared" si="28"/>
        <v>1</v>
      </c>
      <c r="BO17" s="180">
        <f t="shared" si="30"/>
        <v>1</v>
      </c>
      <c r="BP17" s="180">
        <f t="shared" si="30"/>
        <v>0</v>
      </c>
      <c r="BQ17" s="180">
        <f t="shared" si="30"/>
        <v>0</v>
      </c>
      <c r="BR17" s="180">
        <f t="shared" si="30"/>
        <v>0</v>
      </c>
      <c r="BS17" s="180">
        <f t="shared" si="30"/>
        <v>0</v>
      </c>
      <c r="BT17" s="228">
        <f t="shared" si="30"/>
        <v>0</v>
      </c>
      <c r="BW17" s="221"/>
      <c r="BX17" s="221"/>
      <c r="BY17" s="221"/>
      <c r="BZ17" s="230"/>
      <c r="CA17" s="94"/>
      <c r="CB17" s="94"/>
    </row>
    <row r="18" spans="1:80" ht="12.75" customHeight="1">
      <c r="A18" s="271">
        <v>21</v>
      </c>
      <c r="B18" s="184">
        <f>RANK(Y18,Y$3:Y$52,1)</f>
        <v>16</v>
      </c>
      <c r="C18" s="35" t="s">
        <v>188</v>
      </c>
      <c r="D18" s="232" t="s">
        <v>113</v>
      </c>
      <c r="E18" s="192">
        <v>4</v>
      </c>
      <c r="F18" s="193"/>
      <c r="G18" s="186"/>
      <c r="H18" s="193"/>
      <c r="I18" s="186"/>
      <c r="J18" s="193"/>
      <c r="K18" s="186">
        <v>6</v>
      </c>
      <c r="L18" s="193"/>
      <c r="M18" s="186">
        <v>6</v>
      </c>
      <c r="N18" s="186">
        <v>6</v>
      </c>
      <c r="O18" s="192"/>
      <c r="P18" s="193"/>
      <c r="Q18" s="192"/>
      <c r="R18" s="193"/>
      <c r="S18" s="186"/>
      <c r="T18" s="186"/>
      <c r="U18" s="192">
        <v>4</v>
      </c>
      <c r="V18" s="299">
        <v>4</v>
      </c>
      <c r="W18" s="192"/>
      <c r="X18" s="193"/>
      <c r="Y18" s="187">
        <f t="shared" si="0"/>
        <v>5.666666666666667</v>
      </c>
      <c r="Z18" s="188">
        <f t="shared" si="1"/>
        <v>6</v>
      </c>
      <c r="AA18" s="189">
        <f t="shared" si="2"/>
        <v>4</v>
      </c>
      <c r="AB18" s="189">
        <f t="shared" si="3"/>
        <v>6</v>
      </c>
      <c r="AC18" s="246"/>
      <c r="AD18" s="194">
        <f t="shared" si="31"/>
        <v>4</v>
      </c>
      <c r="AE18" s="190">
        <f t="shared" si="5"/>
      </c>
      <c r="AF18" s="191"/>
      <c r="AG18" s="194">
        <f t="shared" si="6"/>
      </c>
      <c r="AH18" s="190">
        <f t="shared" si="7"/>
      </c>
      <c r="AI18" s="191"/>
      <c r="AJ18" s="192">
        <f t="shared" si="8"/>
      </c>
      <c r="AK18" s="193">
        <f t="shared" si="9"/>
      </c>
      <c r="AL18" s="246"/>
      <c r="AM18" s="192">
        <f t="shared" si="10"/>
        <v>6</v>
      </c>
      <c r="AN18" s="193">
        <f t="shared" si="11"/>
      </c>
      <c r="AO18" s="191"/>
      <c r="AP18" s="192">
        <f t="shared" si="12"/>
        <v>6</v>
      </c>
      <c r="AQ18" s="193">
        <f t="shared" si="13"/>
        <v>6</v>
      </c>
      <c r="AR18" s="191"/>
      <c r="AS18" s="233">
        <f t="shared" si="14"/>
      </c>
      <c r="AT18" s="188">
        <f t="shared" si="15"/>
      </c>
      <c r="AU18" s="191"/>
      <c r="AV18" s="192">
        <f t="shared" si="16"/>
      </c>
      <c r="AW18" s="193">
        <f t="shared" si="17"/>
      </c>
      <c r="AX18" s="205"/>
      <c r="AY18" s="206">
        <f t="shared" si="18"/>
      </c>
      <c r="AZ18" s="206">
        <f t="shared" si="19"/>
      </c>
      <c r="BA18" s="191">
        <v>2</v>
      </c>
      <c r="BB18" s="192">
        <f t="shared" si="20"/>
        <v>6</v>
      </c>
      <c r="BC18" s="193">
        <f t="shared" si="21"/>
        <v>6</v>
      </c>
      <c r="BD18" s="191"/>
      <c r="BE18" s="192">
        <f t="shared" si="22"/>
      </c>
      <c r="BF18" s="193">
        <f t="shared" si="23"/>
      </c>
      <c r="BG18" s="196">
        <f t="shared" si="24"/>
        <v>34</v>
      </c>
      <c r="BH18" s="197">
        <f t="shared" si="25"/>
      </c>
      <c r="BI18" s="197">
        <f t="shared" si="26"/>
      </c>
      <c r="BJ18" s="207">
        <f t="shared" si="27"/>
        <v>5.666666666666667</v>
      </c>
      <c r="BK18" s="208"/>
      <c r="BL18" s="198">
        <v>6.142857142857143</v>
      </c>
      <c r="BM18" s="199"/>
      <c r="BN18" s="200">
        <f t="shared" si="28"/>
        <v>0</v>
      </c>
      <c r="BO18" s="201">
        <f t="shared" si="30"/>
        <v>0</v>
      </c>
      <c r="BP18" s="201">
        <f t="shared" si="30"/>
        <v>0</v>
      </c>
      <c r="BQ18" s="201">
        <f t="shared" si="30"/>
        <v>0</v>
      </c>
      <c r="BR18" s="201">
        <f t="shared" si="30"/>
        <v>0</v>
      </c>
      <c r="BS18" s="201">
        <f t="shared" si="30"/>
        <v>0</v>
      </c>
      <c r="BT18" s="202">
        <f t="shared" si="30"/>
        <v>0</v>
      </c>
      <c r="BU18" s="203"/>
      <c r="BV18" s="203"/>
      <c r="BW18" s="206"/>
      <c r="BX18" s="206"/>
      <c r="BY18" s="206"/>
      <c r="BZ18" s="203"/>
      <c r="CA18" s="203"/>
      <c r="CB18" s="203"/>
    </row>
    <row r="19" spans="1:80" s="203" customFormat="1" ht="12.75" customHeight="1">
      <c r="A19" s="271">
        <v>11</v>
      </c>
      <c r="B19" s="184">
        <f>RANK(Y19,Y$3:Y$52,1)</f>
        <v>17</v>
      </c>
      <c r="C19" s="2" t="s">
        <v>214</v>
      </c>
      <c r="D19" s="232" t="s">
        <v>98</v>
      </c>
      <c r="E19" s="192"/>
      <c r="F19" s="193"/>
      <c r="G19" s="186"/>
      <c r="H19" s="193"/>
      <c r="I19" s="186"/>
      <c r="J19" s="193"/>
      <c r="K19" s="186"/>
      <c r="L19" s="193"/>
      <c r="M19" s="186"/>
      <c r="N19" s="186"/>
      <c r="O19" s="192"/>
      <c r="P19" s="193"/>
      <c r="Q19" s="192"/>
      <c r="R19" s="193"/>
      <c r="S19" s="186"/>
      <c r="T19" s="186"/>
      <c r="U19" s="192"/>
      <c r="V19" s="193"/>
      <c r="W19" s="192">
        <v>4</v>
      </c>
      <c r="X19" s="193">
        <v>5</v>
      </c>
      <c r="Y19" s="187">
        <f t="shared" si="0"/>
        <v>5.75</v>
      </c>
      <c r="Z19" s="188">
        <f t="shared" si="1"/>
        <v>2</v>
      </c>
      <c r="AA19" s="189">
        <f t="shared" si="2"/>
        <v>4</v>
      </c>
      <c r="AB19" s="189">
        <f t="shared" si="3"/>
        <v>5</v>
      </c>
      <c r="AC19" s="246"/>
      <c r="AD19" s="194">
        <f t="shared" si="31"/>
      </c>
      <c r="AE19" s="190">
        <f t="shared" si="5"/>
      </c>
      <c r="AF19" s="191"/>
      <c r="AG19" s="194">
        <f t="shared" si="6"/>
      </c>
      <c r="AH19" s="190">
        <f t="shared" si="7"/>
      </c>
      <c r="AI19" s="191"/>
      <c r="AJ19" s="192">
        <f t="shared" si="8"/>
      </c>
      <c r="AK19" s="193">
        <f t="shared" si="9"/>
      </c>
      <c r="AL19" s="246"/>
      <c r="AM19" s="192">
        <f t="shared" si="10"/>
      </c>
      <c r="AN19" s="193">
        <f t="shared" si="11"/>
      </c>
      <c r="AO19" s="191"/>
      <c r="AP19" s="192">
        <f t="shared" si="12"/>
      </c>
      <c r="AQ19" s="193">
        <f t="shared" si="13"/>
      </c>
      <c r="AR19" s="191"/>
      <c r="AS19" s="233">
        <f t="shared" si="14"/>
      </c>
      <c r="AT19" s="188">
        <f t="shared" si="15"/>
      </c>
      <c r="AU19" s="191"/>
      <c r="AV19" s="192">
        <f t="shared" si="16"/>
      </c>
      <c r="AW19" s="193">
        <f t="shared" si="17"/>
      </c>
      <c r="AX19" s="205"/>
      <c r="AY19" s="206">
        <f t="shared" si="18"/>
      </c>
      <c r="AZ19" s="206">
        <f t="shared" si="19"/>
      </c>
      <c r="BA19" s="191"/>
      <c r="BB19" s="192">
        <f t="shared" si="20"/>
      </c>
      <c r="BC19" s="193">
        <f t="shared" si="21"/>
      </c>
      <c r="BD19" s="191">
        <v>2</v>
      </c>
      <c r="BE19" s="192">
        <f t="shared" si="22"/>
        <v>6</v>
      </c>
      <c r="BF19" s="193">
        <f t="shared" si="23"/>
        <v>7</v>
      </c>
      <c r="BG19" s="196">
        <f t="shared" si="24"/>
        <v>13</v>
      </c>
      <c r="BH19" s="197">
        <f t="shared" si="25"/>
      </c>
      <c r="BI19" s="197">
        <f t="shared" si="26"/>
      </c>
      <c r="BJ19" s="207">
        <f t="shared" si="27"/>
        <v>6.5</v>
      </c>
      <c r="BK19" s="208"/>
      <c r="BL19" s="198">
        <v>5</v>
      </c>
      <c r="BM19" s="226"/>
      <c r="BN19" s="227">
        <f t="shared" si="28"/>
        <v>0</v>
      </c>
      <c r="BO19" s="180">
        <f t="shared" si="30"/>
        <v>0</v>
      </c>
      <c r="BP19" s="180">
        <f t="shared" si="30"/>
        <v>0</v>
      </c>
      <c r="BQ19" s="180">
        <f t="shared" si="30"/>
        <v>0</v>
      </c>
      <c r="BR19" s="180">
        <f t="shared" si="30"/>
        <v>0</v>
      </c>
      <c r="BS19" s="180">
        <f t="shared" si="30"/>
        <v>0</v>
      </c>
      <c r="BT19" s="228">
        <f t="shared" si="30"/>
        <v>0</v>
      </c>
      <c r="BU19" s="15"/>
      <c r="BV19" s="15"/>
      <c r="BW19" s="221"/>
      <c r="BX19" s="221"/>
      <c r="BY19" s="221"/>
      <c r="BZ19" s="15"/>
      <c r="CA19" s="15"/>
      <c r="CB19" s="15"/>
    </row>
    <row r="20" spans="1:77" s="203" customFormat="1" ht="12.75" customHeight="1">
      <c r="A20" s="271">
        <v>23</v>
      </c>
      <c r="B20" s="184">
        <f>RANK(Y20,Y$3:Y$52,1)</f>
        <v>18</v>
      </c>
      <c r="C20" s="4" t="s">
        <v>233</v>
      </c>
      <c r="D20" s="232" t="s">
        <v>64</v>
      </c>
      <c r="E20" s="192"/>
      <c r="F20" s="193"/>
      <c r="G20" s="186">
        <v>4</v>
      </c>
      <c r="H20" s="193">
        <v>5</v>
      </c>
      <c r="I20" s="186"/>
      <c r="J20" s="193"/>
      <c r="K20" s="186">
        <v>5</v>
      </c>
      <c r="L20" s="193">
        <v>2</v>
      </c>
      <c r="M20" s="186"/>
      <c r="N20" s="186"/>
      <c r="O20" s="192"/>
      <c r="P20" s="193"/>
      <c r="Q20" s="192"/>
      <c r="R20" s="193"/>
      <c r="S20" s="186">
        <v>9</v>
      </c>
      <c r="T20" s="186"/>
      <c r="U20" s="192"/>
      <c r="V20" s="193"/>
      <c r="W20" s="192">
        <v>5</v>
      </c>
      <c r="X20" s="193">
        <v>4</v>
      </c>
      <c r="Y20" s="187">
        <f t="shared" si="0"/>
        <v>6.571428571428571</v>
      </c>
      <c r="Z20" s="188">
        <f t="shared" si="1"/>
        <v>7</v>
      </c>
      <c r="AA20" s="189">
        <f t="shared" si="2"/>
        <v>2</v>
      </c>
      <c r="AB20" s="189">
        <f t="shared" si="3"/>
        <v>9</v>
      </c>
      <c r="AC20" s="246"/>
      <c r="AD20" s="194">
        <f t="shared" si="31"/>
      </c>
      <c r="AE20" s="190">
        <f t="shared" si="5"/>
      </c>
      <c r="AF20" s="191">
        <v>2</v>
      </c>
      <c r="AG20" s="194">
        <f t="shared" si="6"/>
        <v>6</v>
      </c>
      <c r="AH20" s="190">
        <f t="shared" si="7"/>
        <v>7</v>
      </c>
      <c r="AI20" s="191"/>
      <c r="AJ20" s="192">
        <f t="shared" si="8"/>
      </c>
      <c r="AK20" s="193">
        <f t="shared" si="9"/>
      </c>
      <c r="AL20" s="246">
        <v>2</v>
      </c>
      <c r="AM20" s="192">
        <f t="shared" si="10"/>
        <v>7</v>
      </c>
      <c r="AN20" s="193">
        <f t="shared" si="11"/>
        <v>4</v>
      </c>
      <c r="AO20" s="191"/>
      <c r="AP20" s="192">
        <f t="shared" si="12"/>
      </c>
      <c r="AQ20" s="193">
        <f t="shared" si="13"/>
      </c>
      <c r="AR20" s="191"/>
      <c r="AS20" s="192">
        <f t="shared" si="14"/>
      </c>
      <c r="AT20" s="193">
        <f t="shared" si="15"/>
      </c>
      <c r="AU20" s="191"/>
      <c r="AV20" s="192">
        <f t="shared" si="16"/>
      </c>
      <c r="AW20" s="193">
        <f t="shared" si="17"/>
      </c>
      <c r="AX20" s="205"/>
      <c r="AY20" s="206">
        <f t="shared" si="18"/>
        <v>9</v>
      </c>
      <c r="AZ20" s="206">
        <f t="shared" si="19"/>
      </c>
      <c r="BA20" s="191"/>
      <c r="BB20" s="192">
        <f t="shared" si="20"/>
      </c>
      <c r="BC20" s="193">
        <f t="shared" si="21"/>
      </c>
      <c r="BD20" s="191">
        <v>2</v>
      </c>
      <c r="BE20" s="192">
        <f t="shared" si="22"/>
        <v>7</v>
      </c>
      <c r="BF20" s="193">
        <f t="shared" si="23"/>
        <v>6</v>
      </c>
      <c r="BG20" s="196">
        <f t="shared" si="24"/>
        <v>46</v>
      </c>
      <c r="BH20" s="197">
        <f t="shared" si="25"/>
      </c>
      <c r="BI20" s="197">
        <f t="shared" si="26"/>
      </c>
      <c r="BJ20" s="207">
        <f t="shared" si="27"/>
        <v>6.571428571428571</v>
      </c>
      <c r="BK20" s="208"/>
      <c r="BL20" s="198">
        <v>12</v>
      </c>
      <c r="BM20" s="199"/>
      <c r="BN20" s="200">
        <f t="shared" si="28"/>
        <v>0</v>
      </c>
      <c r="BO20" s="201">
        <f t="shared" si="30"/>
        <v>0</v>
      </c>
      <c r="BP20" s="201">
        <f t="shared" si="30"/>
        <v>0</v>
      </c>
      <c r="BQ20" s="201">
        <f t="shared" si="30"/>
        <v>0</v>
      </c>
      <c r="BR20" s="201">
        <f t="shared" si="30"/>
        <v>0</v>
      </c>
      <c r="BS20" s="201">
        <f t="shared" si="30"/>
        <v>0</v>
      </c>
      <c r="BT20" s="202">
        <f t="shared" si="30"/>
        <v>0</v>
      </c>
      <c r="BW20" s="206"/>
      <c r="BX20" s="206"/>
      <c r="BY20" s="206"/>
    </row>
    <row r="21" spans="1:77" s="203" customFormat="1" ht="12.75" customHeight="1">
      <c r="A21" s="271">
        <v>11</v>
      </c>
      <c r="B21" s="184">
        <f>RANK(Y21,Y$3:Y$52,1)</f>
        <v>19</v>
      </c>
      <c r="C21" s="2" t="s">
        <v>214</v>
      </c>
      <c r="D21" s="231" t="s">
        <v>204</v>
      </c>
      <c r="E21" s="210"/>
      <c r="F21" s="211"/>
      <c r="G21" s="212">
        <v>2</v>
      </c>
      <c r="H21" s="211">
        <v>9</v>
      </c>
      <c r="I21" s="212"/>
      <c r="J21" s="211"/>
      <c r="K21" s="212">
        <v>2</v>
      </c>
      <c r="L21" s="211">
        <v>1</v>
      </c>
      <c r="M21" s="212"/>
      <c r="N21" s="212"/>
      <c r="O21" s="210"/>
      <c r="P21" s="211"/>
      <c r="Q21" s="210"/>
      <c r="R21" s="211"/>
      <c r="S21" s="212"/>
      <c r="T21" s="212"/>
      <c r="U21" s="210"/>
      <c r="V21" s="211"/>
      <c r="W21" s="210">
        <v>9</v>
      </c>
      <c r="X21" s="211">
        <v>9</v>
      </c>
      <c r="Y21" s="214">
        <f t="shared" si="0"/>
        <v>6.666666666666667</v>
      </c>
      <c r="Z21" s="215">
        <f t="shared" si="1"/>
        <v>6</v>
      </c>
      <c r="AA21" s="216">
        <f t="shared" si="2"/>
        <v>1</v>
      </c>
      <c r="AB21" s="216">
        <f t="shared" si="3"/>
        <v>9</v>
      </c>
      <c r="AC21" s="247"/>
      <c r="AD21" s="217">
        <f t="shared" si="31"/>
      </c>
      <c r="AE21" s="218">
        <f t="shared" si="5"/>
      </c>
      <c r="AF21" s="219">
        <v>1</v>
      </c>
      <c r="AG21" s="217">
        <f t="shared" si="6"/>
        <v>3</v>
      </c>
      <c r="AH21" s="218">
        <f t="shared" si="7"/>
        <v>10</v>
      </c>
      <c r="AI21" s="219"/>
      <c r="AJ21" s="210">
        <f t="shared" si="8"/>
      </c>
      <c r="AK21" s="211">
        <f t="shared" si="9"/>
      </c>
      <c r="AL21" s="247">
        <v>2</v>
      </c>
      <c r="AM21" s="210">
        <f t="shared" si="10"/>
        <v>4</v>
      </c>
      <c r="AN21" s="211">
        <f t="shared" si="11"/>
        <v>3</v>
      </c>
      <c r="AO21" s="219"/>
      <c r="AP21" s="210">
        <f t="shared" si="12"/>
      </c>
      <c r="AQ21" s="211">
        <f t="shared" si="13"/>
      </c>
      <c r="AR21" s="219"/>
      <c r="AS21" s="210">
        <f t="shared" si="14"/>
      </c>
      <c r="AT21" s="211">
        <f t="shared" si="15"/>
      </c>
      <c r="AU21" s="219"/>
      <c r="AV21" s="210">
        <f t="shared" si="16"/>
      </c>
      <c r="AW21" s="211">
        <f t="shared" si="17"/>
      </c>
      <c r="AX21" s="220"/>
      <c r="AY21" s="221">
        <f t="shared" si="18"/>
      </c>
      <c r="AZ21" s="221">
        <f t="shared" si="19"/>
      </c>
      <c r="BA21" s="219"/>
      <c r="BB21" s="210">
        <f t="shared" si="20"/>
      </c>
      <c r="BC21" s="211">
        <f t="shared" si="21"/>
      </c>
      <c r="BD21" s="219">
        <v>1</v>
      </c>
      <c r="BE21" s="210">
        <f t="shared" si="22"/>
        <v>10</v>
      </c>
      <c r="BF21" s="211">
        <f t="shared" si="23"/>
        <v>10</v>
      </c>
      <c r="BG21" s="196">
        <f t="shared" si="24"/>
        <v>40</v>
      </c>
      <c r="BH21" s="222">
        <f t="shared" si="25"/>
      </c>
      <c r="BI21" s="222">
        <f t="shared" si="26"/>
      </c>
      <c r="BJ21" s="223">
        <f t="shared" si="27"/>
        <v>6.666666666666667</v>
      </c>
      <c r="BK21" s="224"/>
      <c r="BL21" s="225">
        <v>7.25</v>
      </c>
      <c r="BM21" s="199"/>
      <c r="BN21" s="200">
        <f t="shared" si="28"/>
        <v>1</v>
      </c>
      <c r="BO21" s="201">
        <f t="shared" si="30"/>
        <v>0</v>
      </c>
      <c r="BP21" s="201">
        <f t="shared" si="30"/>
        <v>0</v>
      </c>
      <c r="BQ21" s="201">
        <f t="shared" si="30"/>
        <v>0</v>
      </c>
      <c r="BR21" s="201">
        <f t="shared" si="30"/>
        <v>0</v>
      </c>
      <c r="BS21" s="201">
        <f t="shared" si="30"/>
        <v>0</v>
      </c>
      <c r="BT21" s="202">
        <f t="shared" si="30"/>
        <v>1</v>
      </c>
      <c r="BW21" s="206"/>
      <c r="BX21" s="206"/>
      <c r="BY21" s="206"/>
    </row>
    <row r="22" spans="1:77" s="203" customFormat="1" ht="12.75" customHeight="1">
      <c r="A22" s="271">
        <v>24</v>
      </c>
      <c r="B22" s="184">
        <f>RANK(Y22,Y$3:Y$52,1)</f>
        <v>20</v>
      </c>
      <c r="C22" s="35" t="s">
        <v>188</v>
      </c>
      <c r="D22" s="213" t="s">
        <v>99</v>
      </c>
      <c r="E22" s="192">
        <v>3</v>
      </c>
      <c r="F22" s="193">
        <v>4</v>
      </c>
      <c r="G22" s="186">
        <v>11</v>
      </c>
      <c r="H22" s="193">
        <v>8</v>
      </c>
      <c r="I22" s="186"/>
      <c r="J22" s="193"/>
      <c r="K22" s="186"/>
      <c r="L22" s="193"/>
      <c r="M22" s="186"/>
      <c r="N22" s="186"/>
      <c r="O22" s="192"/>
      <c r="P22" s="193"/>
      <c r="Q22" s="192"/>
      <c r="R22" s="193"/>
      <c r="S22" s="186"/>
      <c r="T22" s="186"/>
      <c r="U22" s="169"/>
      <c r="V22" s="193"/>
      <c r="W22" s="192"/>
      <c r="X22" s="193"/>
      <c r="Y22" s="187">
        <f t="shared" si="0"/>
        <v>7</v>
      </c>
      <c r="Z22" s="188">
        <f t="shared" si="1"/>
        <v>4</v>
      </c>
      <c r="AA22" s="189">
        <f t="shared" si="2"/>
        <v>3</v>
      </c>
      <c r="AB22" s="189">
        <f t="shared" si="3"/>
        <v>11</v>
      </c>
      <c r="AC22" s="246">
        <v>1</v>
      </c>
      <c r="AD22" s="194">
        <f t="shared" si="31"/>
        <v>4</v>
      </c>
      <c r="AE22" s="190">
        <f t="shared" si="5"/>
        <v>5</v>
      </c>
      <c r="AF22" s="191"/>
      <c r="AG22" s="194">
        <f t="shared" si="6"/>
        <v>11</v>
      </c>
      <c r="AH22" s="190">
        <f t="shared" si="7"/>
        <v>8</v>
      </c>
      <c r="AI22" s="191"/>
      <c r="AJ22" s="192">
        <f t="shared" si="8"/>
      </c>
      <c r="AK22" s="193">
        <f t="shared" si="9"/>
      </c>
      <c r="AL22" s="246"/>
      <c r="AM22" s="192">
        <f t="shared" si="10"/>
      </c>
      <c r="AN22" s="193">
        <f t="shared" si="11"/>
      </c>
      <c r="AO22" s="191"/>
      <c r="AP22" s="192">
        <f t="shared" si="12"/>
      </c>
      <c r="AQ22" s="193">
        <f t="shared" si="13"/>
      </c>
      <c r="AR22" s="191"/>
      <c r="AS22" s="192">
        <f t="shared" si="14"/>
      </c>
      <c r="AT22" s="193">
        <f t="shared" si="15"/>
      </c>
      <c r="AU22" s="191"/>
      <c r="AV22" s="192">
        <f t="shared" si="16"/>
      </c>
      <c r="AW22" s="193">
        <f t="shared" si="17"/>
      </c>
      <c r="AX22" s="205"/>
      <c r="AY22" s="206">
        <f t="shared" si="18"/>
      </c>
      <c r="AZ22" s="206">
        <f t="shared" si="19"/>
      </c>
      <c r="BA22" s="191"/>
      <c r="BB22" s="192">
        <f t="shared" si="20"/>
      </c>
      <c r="BC22" s="193">
        <f t="shared" si="21"/>
      </c>
      <c r="BD22" s="191"/>
      <c r="BE22" s="192">
        <f t="shared" si="22"/>
      </c>
      <c r="BF22" s="193">
        <f t="shared" si="23"/>
      </c>
      <c r="BG22" s="196">
        <f t="shared" si="24"/>
        <v>28</v>
      </c>
      <c r="BH22" s="197">
        <f t="shared" si="25"/>
      </c>
      <c r="BI22" s="197">
        <f t="shared" si="26"/>
      </c>
      <c r="BJ22" s="207">
        <f t="shared" si="27"/>
        <v>7</v>
      </c>
      <c r="BK22" s="208"/>
      <c r="BL22" s="198">
        <v>7.357142857142857</v>
      </c>
      <c r="BM22" s="199"/>
      <c r="BN22" s="200">
        <f t="shared" si="28"/>
        <v>0</v>
      </c>
      <c r="BO22" s="201">
        <f t="shared" si="30"/>
        <v>0</v>
      </c>
      <c r="BP22" s="201">
        <f t="shared" si="30"/>
        <v>0</v>
      </c>
      <c r="BQ22" s="201">
        <f t="shared" si="30"/>
        <v>0</v>
      </c>
      <c r="BR22" s="201">
        <f t="shared" si="30"/>
        <v>0</v>
      </c>
      <c r="BS22" s="201">
        <f t="shared" si="30"/>
        <v>0</v>
      </c>
      <c r="BT22" s="202">
        <f t="shared" si="30"/>
        <v>0</v>
      </c>
      <c r="BW22" s="206"/>
      <c r="BX22" s="206"/>
      <c r="BY22" s="206"/>
    </row>
    <row r="23" spans="1:77" s="203" customFormat="1" ht="12.75" customHeight="1">
      <c r="A23" s="250">
        <v>35</v>
      </c>
      <c r="B23" s="184">
        <f>RANK(Y23,Y$3:Y$52,1)</f>
        <v>20</v>
      </c>
      <c r="C23" s="35" t="s">
        <v>188</v>
      </c>
      <c r="D23" s="294" t="s">
        <v>307</v>
      </c>
      <c r="E23" s="192"/>
      <c r="F23" s="193"/>
      <c r="G23" s="186"/>
      <c r="H23" s="193"/>
      <c r="I23" s="186"/>
      <c r="J23" s="193"/>
      <c r="K23" s="186"/>
      <c r="L23" s="193"/>
      <c r="M23" s="186"/>
      <c r="N23" s="186"/>
      <c r="O23" s="192"/>
      <c r="P23" s="193"/>
      <c r="Q23" s="192"/>
      <c r="R23" s="193"/>
      <c r="S23" s="186">
        <v>4</v>
      </c>
      <c r="T23" s="186">
        <v>6</v>
      </c>
      <c r="U23" s="192"/>
      <c r="V23" s="193"/>
      <c r="W23" s="192">
        <v>6</v>
      </c>
      <c r="X23" s="193">
        <v>8</v>
      </c>
      <c r="Y23" s="187">
        <f t="shared" si="0"/>
        <v>7</v>
      </c>
      <c r="Z23" s="188">
        <f t="shared" si="1"/>
        <v>4</v>
      </c>
      <c r="AA23" s="189">
        <f t="shared" si="2"/>
        <v>4</v>
      </c>
      <c r="AB23" s="189">
        <f t="shared" si="3"/>
        <v>8</v>
      </c>
      <c r="AC23" s="246"/>
      <c r="AD23" s="194">
        <f t="shared" si="31"/>
      </c>
      <c r="AE23" s="190">
        <f t="shared" si="5"/>
      </c>
      <c r="AF23" s="191"/>
      <c r="AG23" s="194">
        <f t="shared" si="6"/>
      </c>
      <c r="AH23" s="190">
        <f t="shared" si="7"/>
      </c>
      <c r="AI23" s="191"/>
      <c r="AJ23" s="192">
        <f t="shared" si="8"/>
      </c>
      <c r="AK23" s="193">
        <f t="shared" si="9"/>
      </c>
      <c r="AL23" s="246"/>
      <c r="AM23" s="192">
        <f t="shared" si="10"/>
      </c>
      <c r="AN23" s="193">
        <f t="shared" si="11"/>
      </c>
      <c r="AO23" s="191"/>
      <c r="AP23" s="192">
        <f t="shared" si="12"/>
      </c>
      <c r="AQ23" s="193">
        <f t="shared" si="13"/>
      </c>
      <c r="AR23" s="191"/>
      <c r="AS23" s="192">
        <f t="shared" si="14"/>
      </c>
      <c r="AT23" s="193">
        <f t="shared" si="15"/>
      </c>
      <c r="AU23" s="191"/>
      <c r="AV23" s="192">
        <f t="shared" si="16"/>
      </c>
      <c r="AW23" s="193">
        <f t="shared" si="17"/>
      </c>
      <c r="AX23" s="205">
        <v>1</v>
      </c>
      <c r="AY23" s="206">
        <f t="shared" si="18"/>
        <v>5</v>
      </c>
      <c r="AZ23" s="206">
        <f t="shared" si="19"/>
        <v>7</v>
      </c>
      <c r="BA23" s="191"/>
      <c r="BB23" s="192">
        <f t="shared" si="20"/>
      </c>
      <c r="BC23" s="193">
        <f t="shared" si="21"/>
      </c>
      <c r="BD23" s="191">
        <v>1</v>
      </c>
      <c r="BE23" s="192">
        <f t="shared" si="22"/>
        <v>7</v>
      </c>
      <c r="BF23" s="193">
        <f t="shared" si="23"/>
        <v>9</v>
      </c>
      <c r="BG23" s="196">
        <f t="shared" si="24"/>
        <v>28</v>
      </c>
      <c r="BH23" s="197">
        <f t="shared" si="25"/>
      </c>
      <c r="BI23" s="197">
        <f t="shared" si="26"/>
      </c>
      <c r="BJ23" s="207">
        <f t="shared" si="27"/>
        <v>7</v>
      </c>
      <c r="BK23" s="208"/>
      <c r="BL23" s="198">
        <v>12</v>
      </c>
      <c r="BM23" s="199"/>
      <c r="BN23" s="200">
        <f t="shared" si="28"/>
        <v>0</v>
      </c>
      <c r="BO23" s="201">
        <f t="shared" si="30"/>
        <v>0</v>
      </c>
      <c r="BP23" s="201">
        <f t="shared" si="30"/>
        <v>0</v>
      </c>
      <c r="BQ23" s="201">
        <f t="shared" si="30"/>
        <v>0</v>
      </c>
      <c r="BR23" s="201">
        <f t="shared" si="30"/>
        <v>0</v>
      </c>
      <c r="BS23" s="201">
        <f t="shared" si="30"/>
        <v>0</v>
      </c>
      <c r="BT23" s="202">
        <f t="shared" si="30"/>
        <v>0</v>
      </c>
      <c r="BW23" s="206"/>
      <c r="BX23" s="206"/>
      <c r="BY23" s="206"/>
    </row>
    <row r="24" spans="1:77" s="203" customFormat="1" ht="12.75" customHeight="1">
      <c r="A24" s="271">
        <v>29</v>
      </c>
      <c r="B24" s="184">
        <f>RANK(Y24,Y$3:Y$52,1)</f>
        <v>22</v>
      </c>
      <c r="C24" s="39" t="s">
        <v>189</v>
      </c>
      <c r="D24" s="232" t="s">
        <v>206</v>
      </c>
      <c r="E24" s="192">
        <v>8</v>
      </c>
      <c r="F24" s="193">
        <v>8</v>
      </c>
      <c r="G24" s="186">
        <v>9</v>
      </c>
      <c r="H24" s="193">
        <v>10</v>
      </c>
      <c r="I24" s="186"/>
      <c r="J24" s="193"/>
      <c r="K24" s="186"/>
      <c r="L24" s="193"/>
      <c r="M24" s="186"/>
      <c r="N24" s="186"/>
      <c r="O24" s="192"/>
      <c r="P24" s="193"/>
      <c r="Q24" s="192"/>
      <c r="R24" s="193"/>
      <c r="S24" s="186">
        <v>9</v>
      </c>
      <c r="T24" s="186">
        <v>7</v>
      </c>
      <c r="U24" s="192">
        <v>3</v>
      </c>
      <c r="V24" s="193">
        <v>2</v>
      </c>
      <c r="W24" s="192">
        <v>4</v>
      </c>
      <c r="X24" s="193">
        <v>6</v>
      </c>
      <c r="Y24" s="187">
        <f t="shared" si="0"/>
        <v>7.333333333333333</v>
      </c>
      <c r="Z24" s="188">
        <f t="shared" si="1"/>
        <v>10</v>
      </c>
      <c r="AA24" s="189">
        <f t="shared" si="2"/>
        <v>2</v>
      </c>
      <c r="AB24" s="189">
        <f t="shared" si="3"/>
        <v>10</v>
      </c>
      <c r="AC24" s="246">
        <v>1</v>
      </c>
      <c r="AD24" s="194">
        <f t="shared" si="31"/>
        <v>9</v>
      </c>
      <c r="AE24" s="190">
        <f t="shared" si="5"/>
        <v>9</v>
      </c>
      <c r="AF24" s="191"/>
      <c r="AG24" s="194">
        <f t="shared" si="6"/>
        <v>9</v>
      </c>
      <c r="AH24" s="190">
        <f t="shared" si="7"/>
        <v>10</v>
      </c>
      <c r="AI24" s="191"/>
      <c r="AJ24" s="192">
        <f t="shared" si="8"/>
      </c>
      <c r="AK24" s="193">
        <f t="shared" si="9"/>
      </c>
      <c r="AL24" s="246"/>
      <c r="AM24" s="192">
        <f t="shared" si="10"/>
      </c>
      <c r="AN24" s="193">
        <f t="shared" si="11"/>
      </c>
      <c r="AO24" s="191"/>
      <c r="AP24" s="192">
        <f t="shared" si="12"/>
      </c>
      <c r="AQ24" s="193">
        <f t="shared" si="13"/>
      </c>
      <c r="AR24" s="191"/>
      <c r="AS24" s="192">
        <f t="shared" si="14"/>
      </c>
      <c r="AT24" s="193">
        <f t="shared" si="15"/>
      </c>
      <c r="AU24" s="191"/>
      <c r="AV24" s="192">
        <f t="shared" si="16"/>
      </c>
      <c r="AW24" s="193">
        <f t="shared" si="17"/>
      </c>
      <c r="AX24" s="205">
        <v>1</v>
      </c>
      <c r="AY24" s="206">
        <f t="shared" si="18"/>
        <v>10</v>
      </c>
      <c r="AZ24" s="206">
        <f t="shared" si="19"/>
        <v>8</v>
      </c>
      <c r="BA24" s="191">
        <v>2</v>
      </c>
      <c r="BB24" s="192">
        <f t="shared" si="20"/>
        <v>5</v>
      </c>
      <c r="BC24" s="193">
        <f t="shared" si="21"/>
        <v>4</v>
      </c>
      <c r="BD24" s="191">
        <v>1</v>
      </c>
      <c r="BE24" s="192">
        <f t="shared" si="22"/>
        <v>5</v>
      </c>
      <c r="BF24" s="193">
        <f t="shared" si="23"/>
        <v>7</v>
      </c>
      <c r="BG24" s="196">
        <f t="shared" si="24"/>
        <v>76</v>
      </c>
      <c r="BH24" s="197">
        <f t="shared" si="25"/>
        <v>66</v>
      </c>
      <c r="BI24" s="197">
        <f t="shared" si="26"/>
        <v>66</v>
      </c>
      <c r="BJ24" s="207">
        <f t="shared" si="27"/>
        <v>7.333333333333333</v>
      </c>
      <c r="BK24" s="208"/>
      <c r="BL24" s="198">
        <v>8.5</v>
      </c>
      <c r="BM24" s="199"/>
      <c r="BN24" s="200"/>
      <c r="BO24" s="201"/>
      <c r="BP24" s="201"/>
      <c r="BQ24" s="201"/>
      <c r="BR24" s="201"/>
      <c r="BS24" s="201"/>
      <c r="BT24" s="202"/>
      <c r="BW24" s="206"/>
      <c r="BX24" s="206"/>
      <c r="BY24" s="206"/>
    </row>
    <row r="25" spans="1:77" ht="12.75" customHeight="1">
      <c r="A25" s="271">
        <v>25</v>
      </c>
      <c r="B25" s="184">
        <f>RANK(Y25,Y$3:Y$52,1)</f>
        <v>23</v>
      </c>
      <c r="C25" s="4" t="s">
        <v>233</v>
      </c>
      <c r="D25" s="204" t="s">
        <v>228</v>
      </c>
      <c r="E25" s="210">
        <v>6</v>
      </c>
      <c r="F25" s="211">
        <v>6</v>
      </c>
      <c r="G25" s="212"/>
      <c r="H25" s="211"/>
      <c r="I25" s="212"/>
      <c r="J25" s="211"/>
      <c r="K25" s="212">
        <v>7</v>
      </c>
      <c r="L25" s="211">
        <v>5</v>
      </c>
      <c r="M25" s="212"/>
      <c r="N25" s="212"/>
      <c r="O25" s="210"/>
      <c r="P25" s="211"/>
      <c r="Q25" s="210"/>
      <c r="R25" s="211"/>
      <c r="S25" s="212"/>
      <c r="T25" s="212"/>
      <c r="U25" s="210"/>
      <c r="V25" s="211"/>
      <c r="W25" s="210"/>
      <c r="X25" s="211"/>
      <c r="Y25" s="214">
        <f t="shared" si="0"/>
        <v>7.5</v>
      </c>
      <c r="Z25" s="215">
        <f t="shared" si="1"/>
        <v>4</v>
      </c>
      <c r="AA25" s="216">
        <f t="shared" si="2"/>
        <v>5</v>
      </c>
      <c r="AB25" s="216">
        <f t="shared" si="3"/>
        <v>7</v>
      </c>
      <c r="AC25" s="247">
        <v>2</v>
      </c>
      <c r="AD25" s="217">
        <f t="shared" si="31"/>
        <v>8</v>
      </c>
      <c r="AE25" s="218">
        <f t="shared" si="5"/>
        <v>8</v>
      </c>
      <c r="AF25" s="219"/>
      <c r="AG25" s="217">
        <f t="shared" si="6"/>
      </c>
      <c r="AH25" s="218">
        <f t="shared" si="7"/>
      </c>
      <c r="AI25" s="219"/>
      <c r="AJ25" s="210">
        <f t="shared" si="8"/>
      </c>
      <c r="AK25" s="211">
        <f t="shared" si="9"/>
      </c>
      <c r="AL25" s="247">
        <v>1</v>
      </c>
      <c r="AM25" s="210">
        <f t="shared" si="10"/>
        <v>8</v>
      </c>
      <c r="AN25" s="211">
        <f t="shared" si="11"/>
        <v>6</v>
      </c>
      <c r="AO25" s="219"/>
      <c r="AP25" s="210">
        <f t="shared" si="12"/>
      </c>
      <c r="AQ25" s="211">
        <f t="shared" si="13"/>
      </c>
      <c r="AR25" s="219"/>
      <c r="AS25" s="210">
        <f t="shared" si="14"/>
      </c>
      <c r="AT25" s="211">
        <f t="shared" si="15"/>
      </c>
      <c r="AU25" s="219"/>
      <c r="AV25" s="210">
        <f t="shared" si="16"/>
      </c>
      <c r="AW25" s="211">
        <f t="shared" si="17"/>
      </c>
      <c r="AX25" s="220"/>
      <c r="AY25" s="221">
        <f t="shared" si="18"/>
      </c>
      <c r="AZ25" s="221">
        <f t="shared" si="19"/>
      </c>
      <c r="BA25" s="219"/>
      <c r="BB25" s="210">
        <f t="shared" si="20"/>
      </c>
      <c r="BC25" s="211">
        <f t="shared" si="21"/>
      </c>
      <c r="BD25" s="219"/>
      <c r="BE25" s="210">
        <f t="shared" si="22"/>
      </c>
      <c r="BF25" s="211">
        <f t="shared" si="23"/>
      </c>
      <c r="BG25" s="196">
        <f t="shared" si="24"/>
        <v>30</v>
      </c>
      <c r="BH25" s="222">
        <f t="shared" si="25"/>
      </c>
      <c r="BI25" s="222">
        <f t="shared" si="26"/>
      </c>
      <c r="BJ25" s="223">
        <f t="shared" si="27"/>
        <v>7.5</v>
      </c>
      <c r="BK25" s="224"/>
      <c r="BL25" s="225">
        <v>11</v>
      </c>
      <c r="BM25" s="226"/>
      <c r="BN25" s="227">
        <f>COUNTIF(E25:V25,1)</f>
        <v>0</v>
      </c>
      <c r="BO25" s="180">
        <f aca="true" t="shared" si="32" ref="BO25:BT25">IF($C25=BO$1,$BN25,0)</f>
        <v>0</v>
      </c>
      <c r="BP25" s="180">
        <f t="shared" si="32"/>
        <v>0</v>
      </c>
      <c r="BQ25" s="180">
        <f t="shared" si="32"/>
        <v>0</v>
      </c>
      <c r="BR25" s="180">
        <f t="shared" si="32"/>
        <v>0</v>
      </c>
      <c r="BS25" s="180">
        <f t="shared" si="32"/>
        <v>0</v>
      </c>
      <c r="BT25" s="228">
        <f t="shared" si="32"/>
        <v>0</v>
      </c>
      <c r="BW25" s="221"/>
      <c r="BX25" s="221"/>
      <c r="BY25" s="221"/>
    </row>
    <row r="26" spans="1:77" s="203" customFormat="1" ht="12.75" customHeight="1">
      <c r="A26" s="250">
        <v>25</v>
      </c>
      <c r="B26" s="184">
        <f>RANK(Y26,Y$3:Y$52,1)</f>
        <v>23</v>
      </c>
      <c r="C26" s="270" t="s">
        <v>214</v>
      </c>
      <c r="D26" s="185" t="s">
        <v>25</v>
      </c>
      <c r="E26" s="192"/>
      <c r="F26" s="193"/>
      <c r="G26" s="186"/>
      <c r="H26" s="193"/>
      <c r="I26" s="186"/>
      <c r="J26" s="193"/>
      <c r="K26" s="186">
        <v>1</v>
      </c>
      <c r="L26" s="193">
        <v>3</v>
      </c>
      <c r="M26" s="186"/>
      <c r="N26" s="186"/>
      <c r="O26" s="192"/>
      <c r="P26" s="193"/>
      <c r="Q26" s="192"/>
      <c r="R26" s="193"/>
      <c r="S26" s="186"/>
      <c r="T26" s="186"/>
      <c r="U26" s="192"/>
      <c r="V26" s="193"/>
      <c r="W26" s="192"/>
      <c r="X26" s="193"/>
      <c r="Y26" s="187">
        <f t="shared" si="0"/>
        <v>7.5</v>
      </c>
      <c r="Z26" s="188">
        <f t="shared" si="1"/>
        <v>2</v>
      </c>
      <c r="AA26" s="189">
        <f t="shared" si="2"/>
        <v>1</v>
      </c>
      <c r="AB26" s="189">
        <f t="shared" si="3"/>
        <v>3</v>
      </c>
      <c r="AC26" s="246"/>
      <c r="AD26" s="194">
        <f t="shared" si="31"/>
      </c>
      <c r="AE26" s="190">
        <f t="shared" si="5"/>
      </c>
      <c r="AF26" s="191"/>
      <c r="AG26" s="194">
        <f t="shared" si="6"/>
      </c>
      <c r="AH26" s="190">
        <f t="shared" si="7"/>
      </c>
      <c r="AI26" s="191"/>
      <c r="AJ26" s="192">
        <f t="shared" si="8"/>
      </c>
      <c r="AK26" s="193">
        <f t="shared" si="9"/>
      </c>
      <c r="AL26" s="246">
        <v>1</v>
      </c>
      <c r="AM26" s="192">
        <f t="shared" si="10"/>
        <v>2</v>
      </c>
      <c r="AN26" s="193">
        <f t="shared" si="11"/>
        <v>4</v>
      </c>
      <c r="AO26" s="191"/>
      <c r="AP26" s="192">
        <f t="shared" si="12"/>
      </c>
      <c r="AQ26" s="193">
        <f t="shared" si="13"/>
      </c>
      <c r="AR26" s="191"/>
      <c r="AS26" s="192">
        <f t="shared" si="14"/>
      </c>
      <c r="AT26" s="193">
        <f t="shared" si="15"/>
      </c>
      <c r="AU26" s="191"/>
      <c r="AV26" s="192">
        <f t="shared" si="16"/>
      </c>
      <c r="AW26" s="193">
        <f t="shared" si="17"/>
      </c>
      <c r="AX26" s="205"/>
      <c r="AY26" s="206">
        <f t="shared" si="18"/>
      </c>
      <c r="AZ26" s="206">
        <f t="shared" si="19"/>
      </c>
      <c r="BA26" s="191"/>
      <c r="BB26" s="192">
        <f t="shared" si="20"/>
      </c>
      <c r="BC26" s="193">
        <f t="shared" si="21"/>
      </c>
      <c r="BD26" s="191"/>
      <c r="BE26" s="192">
        <f t="shared" si="22"/>
      </c>
      <c r="BF26" s="193">
        <f t="shared" si="23"/>
      </c>
      <c r="BG26" s="196">
        <f t="shared" si="24"/>
        <v>6</v>
      </c>
      <c r="BH26" s="197">
        <f t="shared" si="25"/>
      </c>
      <c r="BI26" s="197">
        <f t="shared" si="26"/>
      </c>
      <c r="BJ26" s="207">
        <f t="shared" si="27"/>
        <v>3</v>
      </c>
      <c r="BK26" s="208"/>
      <c r="BL26" s="198">
        <v>12</v>
      </c>
      <c r="BM26" s="199"/>
      <c r="BN26" s="200"/>
      <c r="BO26" s="201"/>
      <c r="BP26" s="201"/>
      <c r="BQ26" s="201"/>
      <c r="BR26" s="201"/>
      <c r="BS26" s="201"/>
      <c r="BT26" s="202"/>
      <c r="BW26" s="206"/>
      <c r="BX26" s="206"/>
      <c r="BY26" s="206"/>
    </row>
    <row r="27" spans="1:80" ht="12.75" customHeight="1">
      <c r="A27" s="271">
        <v>27</v>
      </c>
      <c r="B27" s="184">
        <f>RANK(Y27,Y$3:Y$52,1)</f>
        <v>25</v>
      </c>
      <c r="C27" s="2" t="s">
        <v>214</v>
      </c>
      <c r="D27" s="204" t="s">
        <v>178</v>
      </c>
      <c r="E27" s="210"/>
      <c r="F27" s="211"/>
      <c r="G27" s="212">
        <v>10</v>
      </c>
      <c r="H27" s="211">
        <v>5</v>
      </c>
      <c r="I27" s="212"/>
      <c r="J27" s="211"/>
      <c r="K27" s="212">
        <v>3</v>
      </c>
      <c r="L27" s="211"/>
      <c r="M27" s="212"/>
      <c r="N27" s="212"/>
      <c r="O27" s="210"/>
      <c r="P27" s="211"/>
      <c r="Q27" s="210"/>
      <c r="R27" s="211"/>
      <c r="S27" s="212"/>
      <c r="T27" s="212"/>
      <c r="U27" s="210">
        <v>8</v>
      </c>
      <c r="V27" s="299">
        <v>8</v>
      </c>
      <c r="W27" s="192"/>
      <c r="X27" s="193"/>
      <c r="Y27" s="187">
        <f t="shared" si="0"/>
        <v>7.6</v>
      </c>
      <c r="Z27" s="188">
        <f t="shared" si="1"/>
        <v>5</v>
      </c>
      <c r="AA27" s="189">
        <f t="shared" si="2"/>
        <v>3</v>
      </c>
      <c r="AB27" s="189">
        <f t="shared" si="3"/>
        <v>10</v>
      </c>
      <c r="AC27" s="246"/>
      <c r="AD27" s="194">
        <f t="shared" si="31"/>
      </c>
      <c r="AE27" s="190">
        <f t="shared" si="5"/>
      </c>
      <c r="AF27" s="191"/>
      <c r="AG27" s="194">
        <f t="shared" si="6"/>
        <v>10</v>
      </c>
      <c r="AH27" s="190">
        <f t="shared" si="7"/>
        <v>5</v>
      </c>
      <c r="AI27" s="191"/>
      <c r="AJ27" s="192">
        <f t="shared" si="8"/>
      </c>
      <c r="AK27" s="193">
        <f t="shared" si="9"/>
      </c>
      <c r="AL27" s="246"/>
      <c r="AM27" s="192">
        <f t="shared" si="10"/>
        <v>3</v>
      </c>
      <c r="AN27" s="193">
        <f t="shared" si="11"/>
      </c>
      <c r="AO27" s="191"/>
      <c r="AP27" s="192">
        <f t="shared" si="12"/>
      </c>
      <c r="AQ27" s="193">
        <f t="shared" si="13"/>
      </c>
      <c r="AR27" s="191"/>
      <c r="AS27" s="192">
        <f t="shared" si="14"/>
      </c>
      <c r="AT27" s="193">
        <f t="shared" si="15"/>
      </c>
      <c r="AU27" s="191"/>
      <c r="AV27" s="192">
        <f t="shared" si="16"/>
      </c>
      <c r="AW27" s="193">
        <f t="shared" si="17"/>
      </c>
      <c r="AX27" s="205"/>
      <c r="AY27" s="206">
        <f t="shared" si="18"/>
      </c>
      <c r="AZ27" s="206">
        <f t="shared" si="19"/>
      </c>
      <c r="BA27" s="191">
        <v>2</v>
      </c>
      <c r="BB27" s="192">
        <f t="shared" si="20"/>
        <v>10</v>
      </c>
      <c r="BC27" s="193">
        <f t="shared" si="21"/>
        <v>10</v>
      </c>
      <c r="BD27" s="191"/>
      <c r="BE27" s="192">
        <f t="shared" si="22"/>
      </c>
      <c r="BF27" s="193">
        <f t="shared" si="23"/>
      </c>
      <c r="BG27" s="196">
        <f t="shared" si="24"/>
        <v>38</v>
      </c>
      <c r="BH27" s="197">
        <f t="shared" si="25"/>
      </c>
      <c r="BI27" s="197">
        <f t="shared" si="26"/>
      </c>
      <c r="BJ27" s="207">
        <f t="shared" si="27"/>
        <v>7.6</v>
      </c>
      <c r="BK27" s="208"/>
      <c r="BL27" s="198">
        <v>5.5</v>
      </c>
      <c r="BM27" s="199"/>
      <c r="BN27" s="200">
        <f aca="true" t="shared" si="33" ref="BN27:BN33">COUNTIF(E27:V27,1)</f>
        <v>0</v>
      </c>
      <c r="BO27" s="201">
        <f aca="true" t="shared" si="34" ref="BO27:BT33">IF($C27=BO$1,$BN27,0)</f>
        <v>0</v>
      </c>
      <c r="BP27" s="201">
        <f t="shared" si="34"/>
        <v>0</v>
      </c>
      <c r="BQ27" s="201">
        <f t="shared" si="34"/>
        <v>0</v>
      </c>
      <c r="BR27" s="201">
        <f t="shared" si="34"/>
        <v>0</v>
      </c>
      <c r="BS27" s="201">
        <f t="shared" si="34"/>
        <v>0</v>
      </c>
      <c r="BT27" s="202">
        <f t="shared" si="34"/>
        <v>0</v>
      </c>
      <c r="BU27" s="203"/>
      <c r="BV27" s="203"/>
      <c r="BW27" s="206"/>
      <c r="BX27" s="206"/>
      <c r="BY27" s="206"/>
      <c r="BZ27" s="203"/>
      <c r="CA27" s="203"/>
      <c r="CB27" s="203"/>
    </row>
    <row r="28" spans="1:80" s="203" customFormat="1" ht="12.75" customHeight="1">
      <c r="A28" s="271">
        <v>28</v>
      </c>
      <c r="B28" s="184">
        <f>RANK(Y28,Y$3:Y$52,1)</f>
        <v>26</v>
      </c>
      <c r="C28" s="4" t="s">
        <v>233</v>
      </c>
      <c r="D28" s="234" t="s">
        <v>110</v>
      </c>
      <c r="E28" s="210"/>
      <c r="F28" s="211"/>
      <c r="G28" s="212"/>
      <c r="H28" s="211"/>
      <c r="I28" s="212"/>
      <c r="J28" s="211"/>
      <c r="K28" s="212"/>
      <c r="L28" s="211"/>
      <c r="M28" s="212"/>
      <c r="N28" s="212"/>
      <c r="O28" s="210"/>
      <c r="P28" s="211"/>
      <c r="Q28" s="210"/>
      <c r="R28" s="211"/>
      <c r="S28" s="212"/>
      <c r="T28" s="212"/>
      <c r="U28" s="210"/>
      <c r="V28" s="211"/>
      <c r="W28" s="210"/>
      <c r="X28" s="211"/>
      <c r="Y28" s="214">
        <f t="shared" si="0"/>
        <v>7.666666666666667</v>
      </c>
      <c r="Z28" s="215">
        <f t="shared" si="1"/>
        <v>0</v>
      </c>
      <c r="AA28" s="216">
        <f t="shared" si="2"/>
        <v>0</v>
      </c>
      <c r="AB28" s="216">
        <f t="shared" si="3"/>
        <v>0</v>
      </c>
      <c r="AC28" s="247"/>
      <c r="AD28" s="217">
        <f t="shared" si="31"/>
      </c>
      <c r="AE28" s="218">
        <f t="shared" si="5"/>
      </c>
      <c r="AF28" s="219"/>
      <c r="AG28" s="217">
        <f t="shared" si="6"/>
      </c>
      <c r="AH28" s="258">
        <f t="shared" si="7"/>
      </c>
      <c r="AI28" s="235"/>
      <c r="AJ28" s="210">
        <f t="shared" si="8"/>
      </c>
      <c r="AK28" s="211">
        <f t="shared" si="9"/>
      </c>
      <c r="AL28" s="247"/>
      <c r="AM28" s="210">
        <f t="shared" si="10"/>
      </c>
      <c r="AN28" s="211">
        <f t="shared" si="11"/>
      </c>
      <c r="AO28" s="235"/>
      <c r="AP28" s="210">
        <f t="shared" si="12"/>
      </c>
      <c r="AQ28" s="211">
        <f t="shared" si="13"/>
      </c>
      <c r="AR28" s="235"/>
      <c r="AS28" s="210">
        <f t="shared" si="14"/>
      </c>
      <c r="AT28" s="211">
        <f t="shared" si="15"/>
      </c>
      <c r="AU28" s="235"/>
      <c r="AV28" s="210">
        <f t="shared" si="16"/>
      </c>
      <c r="AW28" s="211">
        <f t="shared" si="17"/>
      </c>
      <c r="AX28" s="220"/>
      <c r="AY28" s="221">
        <f t="shared" si="18"/>
      </c>
      <c r="AZ28" s="221">
        <f t="shared" si="19"/>
      </c>
      <c r="BA28" s="219"/>
      <c r="BB28" s="210">
        <f t="shared" si="20"/>
      </c>
      <c r="BC28" s="211">
        <f t="shared" si="21"/>
      </c>
      <c r="BD28" s="219"/>
      <c r="BE28" s="210">
        <f t="shared" si="22"/>
      </c>
      <c r="BF28" s="211">
        <f t="shared" si="23"/>
      </c>
      <c r="BG28" s="196">
        <f t="shared" si="24"/>
        <v>0</v>
      </c>
      <c r="BH28" s="222">
        <f t="shared" si="25"/>
      </c>
      <c r="BI28" s="222">
        <f t="shared" si="26"/>
      </c>
      <c r="BJ28" s="223">
        <f t="shared" si="27"/>
        <v>0</v>
      </c>
      <c r="BK28" s="224"/>
      <c r="BL28" s="225">
        <v>7.666666666666667</v>
      </c>
      <c r="BM28" s="226"/>
      <c r="BN28" s="227">
        <f t="shared" si="33"/>
        <v>0</v>
      </c>
      <c r="BO28" s="180">
        <f t="shared" si="34"/>
        <v>0</v>
      </c>
      <c r="BP28" s="180">
        <f t="shared" si="34"/>
        <v>0</v>
      </c>
      <c r="BQ28" s="180">
        <f t="shared" si="34"/>
        <v>0</v>
      </c>
      <c r="BR28" s="180">
        <f t="shared" si="34"/>
        <v>0</v>
      </c>
      <c r="BS28" s="180">
        <f t="shared" si="34"/>
        <v>0</v>
      </c>
      <c r="BT28" s="228">
        <f t="shared" si="34"/>
        <v>0</v>
      </c>
      <c r="BU28" s="15"/>
      <c r="BV28" s="15"/>
      <c r="BW28" s="221"/>
      <c r="BX28" s="221"/>
      <c r="BY28" s="221"/>
      <c r="BZ28" s="15"/>
      <c r="CA28" s="15"/>
      <c r="CB28" s="15"/>
    </row>
    <row r="29" spans="1:80" s="203" customFormat="1" ht="12.75" customHeight="1">
      <c r="A29" s="271">
        <v>31</v>
      </c>
      <c r="B29" s="184">
        <f>RANK(Y29,Y$3:Y$52,1)</f>
        <v>27</v>
      </c>
      <c r="C29" s="2" t="s">
        <v>214</v>
      </c>
      <c r="D29" s="234" t="s">
        <v>209</v>
      </c>
      <c r="E29" s="210"/>
      <c r="F29" s="211"/>
      <c r="G29" s="212">
        <v>5</v>
      </c>
      <c r="H29" s="211">
        <v>8</v>
      </c>
      <c r="I29" s="212"/>
      <c r="J29" s="211"/>
      <c r="K29" s="212"/>
      <c r="L29" s="211"/>
      <c r="M29" s="212"/>
      <c r="N29" s="212"/>
      <c r="O29" s="210"/>
      <c r="P29" s="211"/>
      <c r="Q29" s="210"/>
      <c r="R29" s="211"/>
      <c r="S29" s="212"/>
      <c r="T29" s="212"/>
      <c r="U29" s="210"/>
      <c r="V29" s="211"/>
      <c r="W29" s="210"/>
      <c r="X29" s="211"/>
      <c r="Y29" s="214">
        <f t="shared" si="0"/>
        <v>8.333333333333332</v>
      </c>
      <c r="Z29" s="215">
        <f t="shared" si="1"/>
        <v>2</v>
      </c>
      <c r="AA29" s="216">
        <f t="shared" si="2"/>
        <v>5</v>
      </c>
      <c r="AB29" s="216">
        <f t="shared" si="3"/>
        <v>8</v>
      </c>
      <c r="AC29" s="247"/>
      <c r="AD29" s="217">
        <f t="shared" si="31"/>
      </c>
      <c r="AE29" s="218">
        <f t="shared" si="5"/>
      </c>
      <c r="AF29" s="219">
        <v>2</v>
      </c>
      <c r="AG29" s="217">
        <f t="shared" si="6"/>
        <v>7</v>
      </c>
      <c r="AH29" s="238">
        <f t="shared" si="7"/>
        <v>10</v>
      </c>
      <c r="AI29" s="235"/>
      <c r="AJ29" s="210">
        <f t="shared" si="8"/>
      </c>
      <c r="AK29" s="211">
        <f t="shared" si="9"/>
      </c>
      <c r="AL29" s="247"/>
      <c r="AM29" s="210">
        <f t="shared" si="10"/>
      </c>
      <c r="AN29" s="211">
        <f t="shared" si="11"/>
      </c>
      <c r="AO29" s="235"/>
      <c r="AP29" s="210">
        <f t="shared" si="12"/>
      </c>
      <c r="AQ29" s="211">
        <f t="shared" si="13"/>
      </c>
      <c r="AR29" s="235"/>
      <c r="AS29" s="210">
        <f t="shared" si="14"/>
      </c>
      <c r="AT29" s="211">
        <f t="shared" si="15"/>
      </c>
      <c r="AU29" s="235"/>
      <c r="AV29" s="210">
        <f t="shared" si="16"/>
      </c>
      <c r="AW29" s="211">
        <f t="shared" si="17"/>
      </c>
      <c r="AX29" s="220"/>
      <c r="AY29" s="221">
        <f t="shared" si="18"/>
      </c>
      <c r="AZ29" s="221">
        <f t="shared" si="19"/>
      </c>
      <c r="BA29" s="219"/>
      <c r="BB29" s="210">
        <f t="shared" si="20"/>
      </c>
      <c r="BC29" s="211">
        <f t="shared" si="21"/>
      </c>
      <c r="BD29" s="219"/>
      <c r="BE29" s="210">
        <f t="shared" si="22"/>
      </c>
      <c r="BF29" s="211">
        <f t="shared" si="23"/>
      </c>
      <c r="BG29" s="196">
        <f t="shared" si="24"/>
        <v>17</v>
      </c>
      <c r="BH29" s="222">
        <f t="shared" si="25"/>
      </c>
      <c r="BI29" s="222">
        <f t="shared" si="26"/>
      </c>
      <c r="BJ29" s="223">
        <f t="shared" si="27"/>
        <v>8.5</v>
      </c>
      <c r="BK29" s="224"/>
      <c r="BL29" s="225">
        <v>8.166666666666666</v>
      </c>
      <c r="BM29" s="226"/>
      <c r="BN29" s="227">
        <f t="shared" si="33"/>
        <v>0</v>
      </c>
      <c r="BO29" s="180">
        <f t="shared" si="34"/>
        <v>0</v>
      </c>
      <c r="BP29" s="180">
        <f t="shared" si="34"/>
        <v>0</v>
      </c>
      <c r="BQ29" s="180">
        <f t="shared" si="34"/>
        <v>0</v>
      </c>
      <c r="BR29" s="180">
        <f t="shared" si="34"/>
        <v>0</v>
      </c>
      <c r="BS29" s="180">
        <f t="shared" si="34"/>
        <v>0</v>
      </c>
      <c r="BT29" s="228">
        <f t="shared" si="34"/>
        <v>0</v>
      </c>
      <c r="BU29" s="15"/>
      <c r="BV29" s="15"/>
      <c r="BW29" s="221"/>
      <c r="BX29" s="221"/>
      <c r="BY29" s="221"/>
      <c r="BZ29" s="15"/>
      <c r="CA29" s="15"/>
      <c r="CB29" s="15"/>
    </row>
    <row r="30" spans="1:77" s="203" customFormat="1" ht="12.75" customHeight="1">
      <c r="A30" s="271">
        <v>32</v>
      </c>
      <c r="B30" s="184">
        <f>RANK(Y30,Y$3:Y$52,1)</f>
        <v>28</v>
      </c>
      <c r="C30" s="70" t="s">
        <v>260</v>
      </c>
      <c r="D30" s="236" t="s">
        <v>116</v>
      </c>
      <c r="E30" s="192">
        <v>7</v>
      </c>
      <c r="F30" s="193"/>
      <c r="G30" s="186"/>
      <c r="H30" s="193"/>
      <c r="I30" s="186"/>
      <c r="J30" s="193"/>
      <c r="K30" s="186">
        <v>5</v>
      </c>
      <c r="L30" s="193">
        <v>7</v>
      </c>
      <c r="M30" s="186"/>
      <c r="N30" s="186"/>
      <c r="O30" s="192"/>
      <c r="P30" s="193"/>
      <c r="Q30" s="192"/>
      <c r="R30" s="193"/>
      <c r="S30" s="186"/>
      <c r="T30" s="186"/>
      <c r="U30" s="192">
        <v>9</v>
      </c>
      <c r="V30" s="193">
        <v>10</v>
      </c>
      <c r="W30" s="192"/>
      <c r="X30" s="193"/>
      <c r="Y30" s="187">
        <f aca="true" t="shared" si="35" ref="Y30:Y52">IF(Z30&gt;2,BJ30,IF(Z30&gt;0,((BG30/Z30)+BL30)/2,BL30))</f>
        <v>8.4</v>
      </c>
      <c r="Z30" s="188">
        <f aca="true" t="shared" si="36" ref="Z30:Z52">COUNTA(E30:X30)</f>
        <v>5</v>
      </c>
      <c r="AA30" s="189">
        <f aca="true" t="shared" si="37" ref="AA30:AA52">MIN(E30:X30)</f>
        <v>5</v>
      </c>
      <c r="AB30" s="189">
        <f aca="true" t="shared" si="38" ref="AB30:AB52">MAX(E30:X30)</f>
        <v>10</v>
      </c>
      <c r="AC30" s="246"/>
      <c r="AD30" s="194">
        <f t="shared" si="31"/>
        <v>7</v>
      </c>
      <c r="AE30" s="190">
        <f aca="true" t="shared" si="39" ref="AE30:AE52">IF(COUNTA(F30)&gt;0,F30+AC30,"")</f>
      </c>
      <c r="AF30" s="191"/>
      <c r="AG30" s="194">
        <f aca="true" t="shared" si="40" ref="AG30:AG52">IF(COUNTA(G30)&gt;0,G30+AF30,"")</f>
      </c>
      <c r="AH30" s="195">
        <f aca="true" t="shared" si="41" ref="AH30:AH52">IF(COUNTA(H30)&gt;0,H30+AF30,"")</f>
      </c>
      <c r="AI30" s="237"/>
      <c r="AJ30" s="192">
        <f aca="true" t="shared" si="42" ref="AJ30:AJ52">IF(COUNTA(I30)&gt;0,I30+AI30,"")</f>
      </c>
      <c r="AK30" s="193">
        <f aca="true" t="shared" si="43" ref="AK30:AK52">IF(COUNTA(J30)&gt;0,J30+AI30,"")</f>
      </c>
      <c r="AL30" s="246"/>
      <c r="AM30" s="192">
        <f aca="true" t="shared" si="44" ref="AM30:AM52">IF(COUNTA(K30)&gt;0,K30+AL30,"")</f>
        <v>5</v>
      </c>
      <c r="AN30" s="193">
        <f aca="true" t="shared" si="45" ref="AN30:AN52">IF(COUNTA(L30)&gt;0,L30+AL30,"")</f>
        <v>7</v>
      </c>
      <c r="AO30" s="237"/>
      <c r="AP30" s="192">
        <f aca="true" t="shared" si="46" ref="AP30:AP52">IF(COUNTA(M30)&gt;0,M30+AO30,"")</f>
      </c>
      <c r="AQ30" s="193">
        <f aca="true" t="shared" si="47" ref="AQ30:AQ52">IF(COUNTA(N30)&gt;0,N30+AO30,"")</f>
      </c>
      <c r="AR30" s="237"/>
      <c r="AS30" s="192">
        <f aca="true" t="shared" si="48" ref="AS30:AS52">IF(COUNTA(O30)&gt;0,O30+AR30,"")</f>
      </c>
      <c r="AT30" s="193">
        <f aca="true" t="shared" si="49" ref="AT30:AT52">IF(COUNTA(P30)&gt;0,P30+AR30,"")</f>
      </c>
      <c r="AU30" s="237"/>
      <c r="AV30" s="192">
        <f aca="true" t="shared" si="50" ref="AV30:AV52">IF(COUNTA(Q30)&gt;0,Q30+AU30,"")</f>
      </c>
      <c r="AW30" s="193">
        <f aca="true" t="shared" si="51" ref="AW30:AW52">IF(COUNTA(R30)&gt;0,R30+AU30,"")</f>
      </c>
      <c r="AX30" s="205"/>
      <c r="AY30" s="206">
        <f aca="true" t="shared" si="52" ref="AY30:AY52">IF(COUNTA(S30)&gt;0,S30+AX30,"")</f>
      </c>
      <c r="AZ30" s="206">
        <f aca="true" t="shared" si="53" ref="AZ30:AZ52">IF(COUNTA(T30)&gt;0,T30+AX30,"")</f>
      </c>
      <c r="BA30" s="191">
        <v>2</v>
      </c>
      <c r="BB30" s="192">
        <f aca="true" t="shared" si="54" ref="BB30:BB52">IF(COUNTA(U30)&gt;0,U30+BA30,"")</f>
        <v>11</v>
      </c>
      <c r="BC30" s="193">
        <f aca="true" t="shared" si="55" ref="BC30:BC52">IF(COUNTA(V30)&gt;0,V30+BA30,"")</f>
        <v>12</v>
      </c>
      <c r="BD30" s="191"/>
      <c r="BE30" s="192">
        <f aca="true" t="shared" si="56" ref="BE30:BE52">IF(COUNTA(W30)&gt;0,W30+BD30,"")</f>
      </c>
      <c r="BF30" s="193">
        <f aca="true" t="shared" si="57" ref="BF30:BF52">IF(COUNTA(X30)&gt;0,X30+BD30,"")</f>
      </c>
      <c r="BG30" s="196">
        <f aca="true" t="shared" si="58" ref="BG30:BG52">SUM(AD30:AE30,AG30:AH30,AJ30:AK30,AM30:AN30,AP30:AQ30,AS30:AT30,AV30:AW30,AY30:AZ30,BB30:BC30,BE30:BF30)</f>
        <v>42</v>
      </c>
      <c r="BH30" s="197">
        <f t="shared" si="25"/>
      </c>
      <c r="BI30" s="197">
        <f aca="true" t="shared" si="59" ref="BI30:BI52">IF(AA30&gt;13,BH30-BU30,BH30)</f>
      </c>
      <c r="BJ30" s="207">
        <f aca="true" t="shared" si="60" ref="BJ30:BJ52">IF(Z30=0,0,IF(Z30&gt;7,IF(Z30&gt;13,BI30/(Z30-2),BH30/(Z30-1)),BG30/Z30))</f>
        <v>8.4</v>
      </c>
      <c r="BK30" s="208"/>
      <c r="BL30" s="198">
        <v>4</v>
      </c>
      <c r="BM30" s="199"/>
      <c r="BN30" s="200">
        <f t="shared" si="33"/>
        <v>0</v>
      </c>
      <c r="BO30" s="201">
        <f t="shared" si="34"/>
        <v>0</v>
      </c>
      <c r="BP30" s="201">
        <f t="shared" si="34"/>
        <v>0</v>
      </c>
      <c r="BQ30" s="201">
        <f t="shared" si="34"/>
        <v>0</v>
      </c>
      <c r="BR30" s="201">
        <f t="shared" si="34"/>
        <v>0</v>
      </c>
      <c r="BS30" s="201">
        <f t="shared" si="34"/>
        <v>0</v>
      </c>
      <c r="BT30" s="202">
        <f t="shared" si="34"/>
        <v>0</v>
      </c>
      <c r="BW30" s="206"/>
      <c r="BX30" s="206"/>
      <c r="BY30" s="206"/>
    </row>
    <row r="31" spans="1:77" s="203" customFormat="1" ht="12.75" customHeight="1">
      <c r="A31" s="250">
        <v>34</v>
      </c>
      <c r="B31" s="184">
        <f>RANK(Y31,Y$3:Y$52,1)</f>
        <v>29</v>
      </c>
      <c r="C31" s="295" t="s">
        <v>233</v>
      </c>
      <c r="D31" s="304" t="s">
        <v>305</v>
      </c>
      <c r="E31" s="192"/>
      <c r="F31" s="193"/>
      <c r="G31" s="186"/>
      <c r="H31" s="193"/>
      <c r="I31" s="186"/>
      <c r="J31" s="193"/>
      <c r="K31" s="186"/>
      <c r="L31" s="193"/>
      <c r="M31" s="186"/>
      <c r="N31" s="186"/>
      <c r="O31" s="192"/>
      <c r="P31" s="193"/>
      <c r="Q31" s="192"/>
      <c r="R31" s="193"/>
      <c r="S31" s="186">
        <v>5</v>
      </c>
      <c r="T31" s="186">
        <v>4</v>
      </c>
      <c r="U31" s="192"/>
      <c r="V31" s="193"/>
      <c r="W31" s="192"/>
      <c r="X31" s="193"/>
      <c r="Y31" s="187">
        <f t="shared" si="35"/>
        <v>8.75</v>
      </c>
      <c r="Z31" s="188">
        <f t="shared" si="36"/>
        <v>2</v>
      </c>
      <c r="AA31" s="189">
        <f t="shared" si="37"/>
        <v>4</v>
      </c>
      <c r="AB31" s="189">
        <f t="shared" si="38"/>
        <v>5</v>
      </c>
      <c r="AC31" s="246"/>
      <c r="AD31" s="194">
        <f t="shared" si="31"/>
      </c>
      <c r="AE31" s="190">
        <f t="shared" si="39"/>
      </c>
      <c r="AF31" s="191"/>
      <c r="AG31" s="194">
        <f t="shared" si="40"/>
      </c>
      <c r="AH31" s="195">
        <f t="shared" si="41"/>
      </c>
      <c r="AI31" s="237"/>
      <c r="AJ31" s="192">
        <f t="shared" si="42"/>
      </c>
      <c r="AK31" s="193">
        <f t="shared" si="43"/>
      </c>
      <c r="AL31" s="246"/>
      <c r="AM31" s="192">
        <f t="shared" si="44"/>
      </c>
      <c r="AN31" s="193">
        <f t="shared" si="45"/>
      </c>
      <c r="AO31" s="237"/>
      <c r="AP31" s="192">
        <f t="shared" si="46"/>
      </c>
      <c r="AQ31" s="193">
        <f t="shared" si="47"/>
      </c>
      <c r="AR31" s="191"/>
      <c r="AS31" s="192">
        <f t="shared" si="48"/>
      </c>
      <c r="AT31" s="193">
        <f t="shared" si="49"/>
      </c>
      <c r="AU31" s="191"/>
      <c r="AV31" s="192">
        <f t="shared" si="50"/>
      </c>
      <c r="AW31" s="193">
        <f t="shared" si="51"/>
      </c>
      <c r="AX31" s="205">
        <v>1</v>
      </c>
      <c r="AY31" s="206">
        <f t="shared" si="52"/>
        <v>6</v>
      </c>
      <c r="AZ31" s="206">
        <f t="shared" si="53"/>
        <v>5</v>
      </c>
      <c r="BA31" s="191"/>
      <c r="BB31" s="192">
        <f t="shared" si="54"/>
      </c>
      <c r="BC31" s="193">
        <f t="shared" si="55"/>
      </c>
      <c r="BD31" s="191"/>
      <c r="BE31" s="192">
        <f t="shared" si="56"/>
      </c>
      <c r="BF31" s="193">
        <f t="shared" si="57"/>
      </c>
      <c r="BG31" s="196">
        <f t="shared" si="58"/>
        <v>11</v>
      </c>
      <c r="BH31" s="197">
        <f aca="true" t="shared" si="61" ref="BH31:BH52">IF(Z31&gt;7,BG31-MAX(AG31:BC31),"")</f>
      </c>
      <c r="BI31" s="197">
        <f t="shared" si="59"/>
      </c>
      <c r="BJ31" s="207">
        <f t="shared" si="60"/>
        <v>5.5</v>
      </c>
      <c r="BK31" s="208"/>
      <c r="BL31" s="198">
        <v>12</v>
      </c>
      <c r="BM31" s="199"/>
      <c r="BN31" s="200">
        <f t="shared" si="33"/>
        <v>0</v>
      </c>
      <c r="BO31" s="201">
        <f t="shared" si="34"/>
        <v>0</v>
      </c>
      <c r="BP31" s="201">
        <f t="shared" si="34"/>
        <v>0</v>
      </c>
      <c r="BQ31" s="201">
        <f t="shared" si="34"/>
        <v>0</v>
      </c>
      <c r="BR31" s="201">
        <f t="shared" si="34"/>
        <v>0</v>
      </c>
      <c r="BS31" s="201">
        <f t="shared" si="34"/>
        <v>0</v>
      </c>
      <c r="BT31" s="202">
        <f t="shared" si="34"/>
        <v>0</v>
      </c>
      <c r="BW31" s="206"/>
      <c r="BX31" s="206"/>
      <c r="BY31" s="206"/>
    </row>
    <row r="32" spans="1:77" s="203" customFormat="1" ht="12.75" customHeight="1">
      <c r="A32" s="271">
        <v>36</v>
      </c>
      <c r="B32" s="184">
        <f>RANK(Y32,Y$3:Y$52,1)</f>
        <v>30</v>
      </c>
      <c r="C32" s="133" t="s">
        <v>156</v>
      </c>
      <c r="D32" s="236" t="s">
        <v>271</v>
      </c>
      <c r="E32" s="192">
        <v>7</v>
      </c>
      <c r="F32" s="193">
        <v>7</v>
      </c>
      <c r="G32" s="186">
        <v>8</v>
      </c>
      <c r="H32" s="193">
        <v>11</v>
      </c>
      <c r="I32" s="186"/>
      <c r="J32" s="193"/>
      <c r="K32" s="186"/>
      <c r="L32" s="193"/>
      <c r="M32" s="186"/>
      <c r="N32" s="186"/>
      <c r="O32" s="192"/>
      <c r="P32" s="193"/>
      <c r="Q32" s="192"/>
      <c r="R32" s="193"/>
      <c r="S32" s="186"/>
      <c r="T32" s="186"/>
      <c r="U32" s="192"/>
      <c r="V32" s="193"/>
      <c r="W32" s="192"/>
      <c r="X32" s="193"/>
      <c r="Y32" s="187">
        <f t="shared" si="35"/>
        <v>9.25</v>
      </c>
      <c r="Z32" s="188">
        <f t="shared" si="36"/>
        <v>4</v>
      </c>
      <c r="AA32" s="189">
        <f t="shared" si="37"/>
        <v>7</v>
      </c>
      <c r="AB32" s="189">
        <f t="shared" si="38"/>
        <v>11</v>
      </c>
      <c r="AC32" s="246">
        <v>2</v>
      </c>
      <c r="AD32" s="194">
        <f t="shared" si="31"/>
        <v>9</v>
      </c>
      <c r="AE32" s="190">
        <f t="shared" si="39"/>
        <v>9</v>
      </c>
      <c r="AF32" s="191"/>
      <c r="AG32" s="194">
        <f t="shared" si="40"/>
        <v>8</v>
      </c>
      <c r="AH32" s="239">
        <f t="shared" si="41"/>
        <v>11</v>
      </c>
      <c r="AI32" s="237"/>
      <c r="AJ32" s="192">
        <f t="shared" si="42"/>
      </c>
      <c r="AK32" s="193">
        <f t="shared" si="43"/>
      </c>
      <c r="AL32" s="246"/>
      <c r="AM32" s="192">
        <f t="shared" si="44"/>
      </c>
      <c r="AN32" s="193">
        <f t="shared" si="45"/>
      </c>
      <c r="AO32" s="237"/>
      <c r="AP32" s="192">
        <f t="shared" si="46"/>
      </c>
      <c r="AQ32" s="193">
        <f t="shared" si="47"/>
      </c>
      <c r="AR32" s="237"/>
      <c r="AS32" s="192">
        <f t="shared" si="48"/>
      </c>
      <c r="AT32" s="193">
        <f t="shared" si="49"/>
      </c>
      <c r="AU32" s="237"/>
      <c r="AV32" s="192">
        <f t="shared" si="50"/>
      </c>
      <c r="AW32" s="193">
        <f t="shared" si="51"/>
      </c>
      <c r="AX32" s="205"/>
      <c r="AY32" s="206">
        <f t="shared" si="52"/>
      </c>
      <c r="AZ32" s="206">
        <f t="shared" si="53"/>
      </c>
      <c r="BA32" s="191"/>
      <c r="BB32" s="192">
        <f t="shared" si="54"/>
      </c>
      <c r="BC32" s="193">
        <f t="shared" si="55"/>
      </c>
      <c r="BD32" s="191"/>
      <c r="BE32" s="240">
        <f t="shared" si="56"/>
      </c>
      <c r="BF32" s="241">
        <f t="shared" si="57"/>
      </c>
      <c r="BG32" s="196">
        <f t="shared" si="58"/>
        <v>37</v>
      </c>
      <c r="BH32" s="197">
        <f t="shared" si="61"/>
      </c>
      <c r="BI32" s="197">
        <f t="shared" si="59"/>
      </c>
      <c r="BJ32" s="207">
        <f t="shared" si="60"/>
        <v>9.25</v>
      </c>
      <c r="BK32" s="208"/>
      <c r="BL32" s="198">
        <v>8</v>
      </c>
      <c r="BM32" s="199"/>
      <c r="BN32" s="200">
        <f t="shared" si="33"/>
        <v>0</v>
      </c>
      <c r="BO32" s="201">
        <f t="shared" si="34"/>
        <v>0</v>
      </c>
      <c r="BP32" s="201">
        <f t="shared" si="34"/>
        <v>0</v>
      </c>
      <c r="BQ32" s="201">
        <f t="shared" si="34"/>
        <v>0</v>
      </c>
      <c r="BR32" s="201">
        <f t="shared" si="34"/>
        <v>0</v>
      </c>
      <c r="BS32" s="201">
        <f t="shared" si="34"/>
        <v>0</v>
      </c>
      <c r="BT32" s="202">
        <f t="shared" si="34"/>
        <v>0</v>
      </c>
      <c r="BW32" s="206"/>
      <c r="BX32" s="206"/>
      <c r="BY32" s="206"/>
    </row>
    <row r="33" spans="1:77" s="203" customFormat="1" ht="12.75" customHeight="1">
      <c r="A33" s="250">
        <v>36</v>
      </c>
      <c r="B33" s="184">
        <f>RANK(Y33,Y$3:Y$52,1)</f>
        <v>30</v>
      </c>
      <c r="C33" s="70" t="s">
        <v>260</v>
      </c>
      <c r="D33" s="213" t="s">
        <v>26</v>
      </c>
      <c r="E33" s="192"/>
      <c r="F33" s="193"/>
      <c r="G33" s="186"/>
      <c r="H33" s="193"/>
      <c r="I33" s="186"/>
      <c r="J33" s="193"/>
      <c r="K33" s="186">
        <v>4</v>
      </c>
      <c r="L33" s="193">
        <v>5</v>
      </c>
      <c r="M33" s="186"/>
      <c r="N33" s="186"/>
      <c r="O33" s="192"/>
      <c r="P33" s="193"/>
      <c r="Q33" s="192"/>
      <c r="R33" s="193"/>
      <c r="S33" s="186"/>
      <c r="T33" s="186"/>
      <c r="U33" s="192"/>
      <c r="V33" s="193"/>
      <c r="W33" s="192"/>
      <c r="X33" s="193"/>
      <c r="Y33" s="187">
        <f t="shared" si="35"/>
        <v>9.25</v>
      </c>
      <c r="Z33" s="188">
        <f t="shared" si="36"/>
        <v>2</v>
      </c>
      <c r="AA33" s="189">
        <f t="shared" si="37"/>
        <v>4</v>
      </c>
      <c r="AB33" s="189">
        <f t="shared" si="38"/>
        <v>5</v>
      </c>
      <c r="AC33" s="246"/>
      <c r="AD33" s="194">
        <f t="shared" si="31"/>
      </c>
      <c r="AE33" s="190">
        <f t="shared" si="39"/>
      </c>
      <c r="AF33" s="191"/>
      <c r="AG33" s="194">
        <f t="shared" si="40"/>
      </c>
      <c r="AH33" s="239">
        <f t="shared" si="41"/>
      </c>
      <c r="AI33" s="237"/>
      <c r="AJ33" s="192">
        <f t="shared" si="42"/>
      </c>
      <c r="AK33" s="193">
        <f t="shared" si="43"/>
      </c>
      <c r="AL33" s="246">
        <v>2</v>
      </c>
      <c r="AM33" s="192">
        <f t="shared" si="44"/>
        <v>6</v>
      </c>
      <c r="AN33" s="193">
        <f t="shared" si="45"/>
        <v>7</v>
      </c>
      <c r="AO33" s="237"/>
      <c r="AP33" s="192">
        <f t="shared" si="46"/>
      </c>
      <c r="AQ33" s="193">
        <f t="shared" si="47"/>
      </c>
      <c r="AR33" s="237"/>
      <c r="AS33" s="192">
        <f t="shared" si="48"/>
      </c>
      <c r="AT33" s="193">
        <f t="shared" si="49"/>
      </c>
      <c r="AU33" s="237"/>
      <c r="AV33" s="192">
        <f t="shared" si="50"/>
      </c>
      <c r="AW33" s="193">
        <f t="shared" si="51"/>
      </c>
      <c r="AX33" s="205"/>
      <c r="AY33" s="206">
        <f t="shared" si="52"/>
      </c>
      <c r="AZ33" s="206">
        <f t="shared" si="53"/>
      </c>
      <c r="BA33" s="191"/>
      <c r="BB33" s="192">
        <f t="shared" si="54"/>
      </c>
      <c r="BC33" s="193">
        <f t="shared" si="55"/>
      </c>
      <c r="BD33" s="191"/>
      <c r="BE33" s="240">
        <f t="shared" si="56"/>
      </c>
      <c r="BF33" s="241">
        <f t="shared" si="57"/>
      </c>
      <c r="BG33" s="196">
        <f t="shared" si="58"/>
        <v>13</v>
      </c>
      <c r="BH33" s="197">
        <f t="shared" si="61"/>
      </c>
      <c r="BI33" s="197">
        <f t="shared" si="59"/>
      </c>
      <c r="BJ33" s="207">
        <f t="shared" si="60"/>
        <v>6.5</v>
      </c>
      <c r="BK33" s="208"/>
      <c r="BL33" s="198">
        <v>12</v>
      </c>
      <c r="BM33" s="199"/>
      <c r="BN33" s="200">
        <f t="shared" si="33"/>
        <v>0</v>
      </c>
      <c r="BO33" s="201">
        <f t="shared" si="34"/>
        <v>0</v>
      </c>
      <c r="BP33" s="201">
        <f t="shared" si="34"/>
        <v>0</v>
      </c>
      <c r="BQ33" s="201">
        <f t="shared" si="34"/>
        <v>0</v>
      </c>
      <c r="BR33" s="201">
        <f t="shared" si="34"/>
        <v>0</v>
      </c>
      <c r="BS33" s="201">
        <f t="shared" si="34"/>
        <v>0</v>
      </c>
      <c r="BT33" s="202">
        <f t="shared" si="34"/>
        <v>0</v>
      </c>
      <c r="BW33" s="206"/>
      <c r="BX33" s="206"/>
      <c r="BY33" s="206"/>
    </row>
    <row r="34" spans="1:77" s="203" customFormat="1" ht="12.75" customHeight="1">
      <c r="A34" s="271">
        <v>49</v>
      </c>
      <c r="B34" s="184">
        <f>RANK(Y34,Y$3:Y$52,1)</f>
        <v>30</v>
      </c>
      <c r="C34" s="302" t="s">
        <v>156</v>
      </c>
      <c r="D34" s="294" t="s">
        <v>325</v>
      </c>
      <c r="E34" s="192"/>
      <c r="F34" s="193"/>
      <c r="G34" s="186"/>
      <c r="H34" s="193"/>
      <c r="I34" s="186"/>
      <c r="J34" s="193"/>
      <c r="K34" s="186"/>
      <c r="L34" s="193"/>
      <c r="M34" s="186"/>
      <c r="N34" s="186"/>
      <c r="O34" s="192"/>
      <c r="P34" s="193"/>
      <c r="Q34" s="192"/>
      <c r="R34" s="193"/>
      <c r="S34" s="186"/>
      <c r="T34" s="186"/>
      <c r="U34" s="192">
        <v>9</v>
      </c>
      <c r="V34" s="193">
        <v>9</v>
      </c>
      <c r="W34" s="192">
        <v>8</v>
      </c>
      <c r="X34" s="193">
        <v>7</v>
      </c>
      <c r="Y34" s="187">
        <f t="shared" si="35"/>
        <v>9.25</v>
      </c>
      <c r="Z34" s="188">
        <f t="shared" si="36"/>
        <v>4</v>
      </c>
      <c r="AA34" s="189">
        <f t="shared" si="37"/>
        <v>7</v>
      </c>
      <c r="AB34" s="189">
        <f t="shared" si="38"/>
        <v>9</v>
      </c>
      <c r="AC34" s="246"/>
      <c r="AD34" s="194">
        <f t="shared" si="31"/>
      </c>
      <c r="AE34" s="190">
        <f t="shared" si="39"/>
      </c>
      <c r="AF34" s="191"/>
      <c r="AG34" s="194">
        <f t="shared" si="40"/>
      </c>
      <c r="AH34" s="239">
        <f t="shared" si="41"/>
      </c>
      <c r="AI34" s="237"/>
      <c r="AJ34" s="192">
        <f t="shared" si="42"/>
      </c>
      <c r="AK34" s="193">
        <f t="shared" si="43"/>
      </c>
      <c r="AL34" s="246"/>
      <c r="AM34" s="192">
        <f t="shared" si="44"/>
      </c>
      <c r="AN34" s="193">
        <f t="shared" si="45"/>
      </c>
      <c r="AO34" s="237"/>
      <c r="AP34" s="192">
        <f t="shared" si="46"/>
      </c>
      <c r="AQ34" s="193">
        <f t="shared" si="47"/>
      </c>
      <c r="AR34" s="237"/>
      <c r="AS34" s="192">
        <f t="shared" si="48"/>
      </c>
      <c r="AT34" s="193">
        <f t="shared" si="49"/>
      </c>
      <c r="AU34" s="237"/>
      <c r="AV34" s="192">
        <f t="shared" si="50"/>
      </c>
      <c r="AW34" s="193">
        <f t="shared" si="51"/>
      </c>
      <c r="AX34" s="205"/>
      <c r="AY34" s="206">
        <f t="shared" si="52"/>
      </c>
      <c r="AZ34" s="206">
        <f t="shared" si="53"/>
      </c>
      <c r="BA34" s="191">
        <v>1</v>
      </c>
      <c r="BB34" s="192">
        <f t="shared" si="54"/>
        <v>10</v>
      </c>
      <c r="BC34" s="193">
        <f t="shared" si="55"/>
        <v>10</v>
      </c>
      <c r="BD34" s="191">
        <v>1</v>
      </c>
      <c r="BE34" s="240">
        <f t="shared" si="56"/>
        <v>9</v>
      </c>
      <c r="BF34" s="241">
        <f t="shared" si="57"/>
        <v>8</v>
      </c>
      <c r="BG34" s="196">
        <f t="shared" si="58"/>
        <v>37</v>
      </c>
      <c r="BH34" s="197">
        <f t="shared" si="61"/>
      </c>
      <c r="BI34" s="197">
        <f t="shared" si="59"/>
      </c>
      <c r="BJ34" s="207">
        <f t="shared" si="60"/>
        <v>9.25</v>
      </c>
      <c r="BK34" s="208"/>
      <c r="BL34" s="198">
        <v>12</v>
      </c>
      <c r="BM34" s="199"/>
      <c r="BN34" s="200"/>
      <c r="BO34" s="201"/>
      <c r="BP34" s="201"/>
      <c r="BQ34" s="201"/>
      <c r="BR34" s="201"/>
      <c r="BS34" s="201"/>
      <c r="BT34" s="202"/>
      <c r="BW34" s="206"/>
      <c r="BX34" s="206"/>
      <c r="BY34" s="206"/>
    </row>
    <row r="35" spans="1:77" s="203" customFormat="1" ht="12.75" customHeight="1">
      <c r="A35" s="271">
        <v>38</v>
      </c>
      <c r="B35" s="184">
        <f>RANK(Y35,Y$3:Y$52,1)</f>
        <v>33</v>
      </c>
      <c r="C35" s="70" t="s">
        <v>260</v>
      </c>
      <c r="D35" s="213" t="s">
        <v>127</v>
      </c>
      <c r="E35" s="192">
        <v>6</v>
      </c>
      <c r="F35" s="193">
        <v>11</v>
      </c>
      <c r="G35" s="186">
        <v>11</v>
      </c>
      <c r="H35" s="193">
        <v>11</v>
      </c>
      <c r="I35" s="186"/>
      <c r="J35" s="193"/>
      <c r="K35" s="186"/>
      <c r="L35" s="193"/>
      <c r="M35" s="186">
        <v>5</v>
      </c>
      <c r="N35" s="186">
        <v>4</v>
      </c>
      <c r="O35" s="192"/>
      <c r="P35" s="193"/>
      <c r="Q35" s="192"/>
      <c r="R35" s="193"/>
      <c r="S35" s="186"/>
      <c r="T35" s="186"/>
      <c r="U35" s="192"/>
      <c r="V35" s="193"/>
      <c r="W35" s="192"/>
      <c r="X35" s="193"/>
      <c r="Y35" s="187">
        <f t="shared" si="35"/>
        <v>9.333333333333334</v>
      </c>
      <c r="Z35" s="188">
        <f t="shared" si="36"/>
        <v>6</v>
      </c>
      <c r="AA35" s="189">
        <f t="shared" si="37"/>
        <v>4</v>
      </c>
      <c r="AB35" s="189">
        <f t="shared" si="38"/>
        <v>11</v>
      </c>
      <c r="AC35" s="246">
        <v>1</v>
      </c>
      <c r="AD35" s="194">
        <f t="shared" si="31"/>
        <v>7</v>
      </c>
      <c r="AE35" s="190">
        <f t="shared" si="39"/>
        <v>12</v>
      </c>
      <c r="AF35" s="191">
        <v>1</v>
      </c>
      <c r="AG35" s="194">
        <f t="shared" si="40"/>
        <v>12</v>
      </c>
      <c r="AH35" s="239">
        <f t="shared" si="41"/>
        <v>12</v>
      </c>
      <c r="AI35" s="237"/>
      <c r="AJ35" s="192">
        <f t="shared" si="42"/>
      </c>
      <c r="AK35" s="193">
        <f t="shared" si="43"/>
      </c>
      <c r="AL35" s="246"/>
      <c r="AM35" s="192">
        <f t="shared" si="44"/>
      </c>
      <c r="AN35" s="193">
        <f t="shared" si="45"/>
      </c>
      <c r="AO35" s="237">
        <v>2</v>
      </c>
      <c r="AP35" s="192">
        <f t="shared" si="46"/>
        <v>7</v>
      </c>
      <c r="AQ35" s="193">
        <f t="shared" si="47"/>
        <v>6</v>
      </c>
      <c r="AR35" s="237"/>
      <c r="AS35" s="192">
        <f t="shared" si="48"/>
      </c>
      <c r="AT35" s="193">
        <f t="shared" si="49"/>
      </c>
      <c r="AU35" s="237"/>
      <c r="AV35" s="192">
        <f t="shared" si="50"/>
      </c>
      <c r="AW35" s="193">
        <f t="shared" si="51"/>
      </c>
      <c r="AX35" s="205"/>
      <c r="AY35" s="206">
        <f t="shared" si="52"/>
      </c>
      <c r="AZ35" s="206">
        <f t="shared" si="53"/>
      </c>
      <c r="BA35" s="191"/>
      <c r="BB35" s="192">
        <f t="shared" si="54"/>
      </c>
      <c r="BC35" s="193">
        <f t="shared" si="55"/>
      </c>
      <c r="BD35" s="191"/>
      <c r="BE35" s="240">
        <f t="shared" si="56"/>
      </c>
      <c r="BF35" s="241">
        <f t="shared" si="57"/>
      </c>
      <c r="BG35" s="196">
        <f t="shared" si="58"/>
        <v>56</v>
      </c>
      <c r="BH35" s="197">
        <f t="shared" si="61"/>
      </c>
      <c r="BI35" s="197">
        <f t="shared" si="59"/>
      </c>
      <c r="BJ35" s="207">
        <f t="shared" si="60"/>
        <v>9.333333333333334</v>
      </c>
      <c r="BK35" s="208"/>
      <c r="BL35" s="198">
        <v>6.5</v>
      </c>
      <c r="BM35" s="199"/>
      <c r="BN35" s="200"/>
      <c r="BO35" s="201"/>
      <c r="BP35" s="201"/>
      <c r="BQ35" s="201"/>
      <c r="BR35" s="201"/>
      <c r="BS35" s="201"/>
      <c r="BT35" s="202"/>
      <c r="BW35" s="206"/>
      <c r="BX35" s="206"/>
      <c r="BY35" s="206"/>
    </row>
    <row r="36" spans="1:77" s="203" customFormat="1" ht="12.75" customHeight="1">
      <c r="A36" s="271">
        <v>40</v>
      </c>
      <c r="B36" s="184">
        <f>RANK(Y36,Y$3:Y$52,1)</f>
        <v>34</v>
      </c>
      <c r="C36" s="300" t="s">
        <v>259</v>
      </c>
      <c r="D36" s="294" t="s">
        <v>324</v>
      </c>
      <c r="E36" s="192"/>
      <c r="F36" s="193"/>
      <c r="G36" s="186"/>
      <c r="H36" s="193"/>
      <c r="I36" s="186"/>
      <c r="J36" s="193"/>
      <c r="K36" s="186"/>
      <c r="L36" s="193"/>
      <c r="M36" s="186"/>
      <c r="N36" s="186"/>
      <c r="O36" s="192"/>
      <c r="P36" s="193"/>
      <c r="Q36" s="192"/>
      <c r="R36" s="193"/>
      <c r="S36" s="186"/>
      <c r="T36" s="186"/>
      <c r="U36" s="192">
        <v>6</v>
      </c>
      <c r="V36" s="193">
        <v>5</v>
      </c>
      <c r="W36" s="192"/>
      <c r="X36" s="193"/>
      <c r="Y36" s="187">
        <f t="shared" si="35"/>
        <v>9.75</v>
      </c>
      <c r="Z36" s="188">
        <f t="shared" si="36"/>
        <v>2</v>
      </c>
      <c r="AA36" s="189">
        <f t="shared" si="37"/>
        <v>5</v>
      </c>
      <c r="AB36" s="189">
        <f t="shared" si="38"/>
        <v>6</v>
      </c>
      <c r="AC36" s="246"/>
      <c r="AD36" s="194">
        <f t="shared" si="31"/>
      </c>
      <c r="AE36" s="190">
        <f t="shared" si="39"/>
      </c>
      <c r="AF36" s="191"/>
      <c r="AG36" s="194">
        <f t="shared" si="40"/>
      </c>
      <c r="AH36" s="239">
        <f t="shared" si="41"/>
      </c>
      <c r="AI36" s="237"/>
      <c r="AJ36" s="192">
        <f t="shared" si="42"/>
      </c>
      <c r="AK36" s="193">
        <f t="shared" si="43"/>
      </c>
      <c r="AL36" s="246"/>
      <c r="AM36" s="192">
        <f t="shared" si="44"/>
      </c>
      <c r="AN36" s="193">
        <f t="shared" si="45"/>
      </c>
      <c r="AO36" s="237"/>
      <c r="AP36" s="192">
        <f t="shared" si="46"/>
      </c>
      <c r="AQ36" s="193">
        <f t="shared" si="47"/>
      </c>
      <c r="AR36" s="237"/>
      <c r="AS36" s="192">
        <f t="shared" si="48"/>
      </c>
      <c r="AT36" s="193">
        <f t="shared" si="49"/>
      </c>
      <c r="AU36" s="237"/>
      <c r="AV36" s="192">
        <f t="shared" si="50"/>
      </c>
      <c r="AW36" s="193">
        <f t="shared" si="51"/>
      </c>
      <c r="AX36" s="205"/>
      <c r="AY36" s="206">
        <f t="shared" si="52"/>
      </c>
      <c r="AZ36" s="206">
        <f t="shared" si="53"/>
      </c>
      <c r="BA36" s="191">
        <v>2</v>
      </c>
      <c r="BB36" s="192">
        <f t="shared" si="54"/>
        <v>8</v>
      </c>
      <c r="BC36" s="193">
        <f t="shared" si="55"/>
        <v>7</v>
      </c>
      <c r="BD36" s="191"/>
      <c r="BE36" s="240">
        <f t="shared" si="56"/>
      </c>
      <c r="BF36" s="241">
        <f t="shared" si="57"/>
      </c>
      <c r="BG36" s="196">
        <f t="shared" si="58"/>
        <v>15</v>
      </c>
      <c r="BH36" s="197">
        <f t="shared" si="61"/>
      </c>
      <c r="BI36" s="197">
        <f t="shared" si="59"/>
      </c>
      <c r="BJ36" s="207">
        <f t="shared" si="60"/>
        <v>7.5</v>
      </c>
      <c r="BK36" s="208"/>
      <c r="BL36" s="198">
        <v>12</v>
      </c>
      <c r="BM36" s="199"/>
      <c r="BN36" s="200"/>
      <c r="BO36" s="201"/>
      <c r="BP36" s="201"/>
      <c r="BQ36" s="201"/>
      <c r="BR36" s="201"/>
      <c r="BS36" s="201"/>
      <c r="BT36" s="202"/>
      <c r="BW36" s="206"/>
      <c r="BX36" s="206"/>
      <c r="BY36" s="206"/>
    </row>
    <row r="37" spans="1:80" ht="12.75" customHeight="1">
      <c r="A37" s="250">
        <v>41</v>
      </c>
      <c r="B37" s="184">
        <f>RANK(Y37,Y$3:Y$52,1)</f>
        <v>35</v>
      </c>
      <c r="C37" s="133" t="s">
        <v>156</v>
      </c>
      <c r="D37" s="213" t="s">
        <v>27</v>
      </c>
      <c r="E37" s="192"/>
      <c r="F37" s="193"/>
      <c r="G37" s="186"/>
      <c r="H37" s="193"/>
      <c r="I37" s="186"/>
      <c r="J37" s="193"/>
      <c r="K37" s="186">
        <v>6</v>
      </c>
      <c r="L37" s="193">
        <v>6</v>
      </c>
      <c r="M37" s="186"/>
      <c r="N37" s="186"/>
      <c r="O37" s="192"/>
      <c r="P37" s="193"/>
      <c r="Q37" s="192"/>
      <c r="R37" s="193"/>
      <c r="S37" s="186"/>
      <c r="T37" s="186"/>
      <c r="U37" s="192"/>
      <c r="V37" s="193"/>
      <c r="W37" s="192"/>
      <c r="X37" s="193"/>
      <c r="Y37" s="187">
        <f t="shared" si="35"/>
        <v>10</v>
      </c>
      <c r="Z37" s="188">
        <f t="shared" si="36"/>
        <v>2</v>
      </c>
      <c r="AA37" s="189">
        <f t="shared" si="37"/>
        <v>6</v>
      </c>
      <c r="AB37" s="189">
        <f t="shared" si="38"/>
        <v>6</v>
      </c>
      <c r="AC37" s="246"/>
      <c r="AD37" s="194">
        <f t="shared" si="31"/>
      </c>
      <c r="AE37" s="190">
        <f t="shared" si="39"/>
      </c>
      <c r="AF37" s="191"/>
      <c r="AG37" s="194">
        <f t="shared" si="40"/>
      </c>
      <c r="AH37" s="239">
        <f t="shared" si="41"/>
      </c>
      <c r="AI37" s="237"/>
      <c r="AJ37" s="192">
        <f t="shared" si="42"/>
      </c>
      <c r="AK37" s="193">
        <f t="shared" si="43"/>
      </c>
      <c r="AL37" s="246">
        <v>2</v>
      </c>
      <c r="AM37" s="192">
        <f t="shared" si="44"/>
        <v>8</v>
      </c>
      <c r="AN37" s="193">
        <f t="shared" si="45"/>
        <v>8</v>
      </c>
      <c r="AO37" s="237"/>
      <c r="AP37" s="192">
        <f t="shared" si="46"/>
      </c>
      <c r="AQ37" s="193">
        <f t="shared" si="47"/>
      </c>
      <c r="AR37" s="237"/>
      <c r="AS37" s="192">
        <f t="shared" si="48"/>
      </c>
      <c r="AT37" s="193">
        <f t="shared" si="49"/>
      </c>
      <c r="AU37" s="237"/>
      <c r="AV37" s="192">
        <f t="shared" si="50"/>
      </c>
      <c r="AW37" s="193">
        <f t="shared" si="51"/>
      </c>
      <c r="AX37" s="205"/>
      <c r="AY37" s="206">
        <f t="shared" si="52"/>
      </c>
      <c r="AZ37" s="206">
        <f t="shared" si="53"/>
      </c>
      <c r="BA37" s="191"/>
      <c r="BB37" s="192">
        <f t="shared" si="54"/>
      </c>
      <c r="BC37" s="193">
        <f t="shared" si="55"/>
      </c>
      <c r="BD37" s="191"/>
      <c r="BE37" s="240">
        <f t="shared" si="56"/>
      </c>
      <c r="BF37" s="241">
        <f t="shared" si="57"/>
      </c>
      <c r="BG37" s="196">
        <f t="shared" si="58"/>
        <v>16</v>
      </c>
      <c r="BH37" s="197">
        <f t="shared" si="61"/>
      </c>
      <c r="BI37" s="197">
        <f t="shared" si="59"/>
      </c>
      <c r="BJ37" s="207">
        <f t="shared" si="60"/>
        <v>8</v>
      </c>
      <c r="BK37" s="208"/>
      <c r="BL37" s="198">
        <v>12</v>
      </c>
      <c r="BM37" s="199"/>
      <c r="BN37" s="200"/>
      <c r="BO37" s="201"/>
      <c r="BP37" s="201"/>
      <c r="BQ37" s="201"/>
      <c r="BR37" s="201"/>
      <c r="BS37" s="201"/>
      <c r="BT37" s="202"/>
      <c r="BU37" s="203"/>
      <c r="BV37" s="203"/>
      <c r="BW37" s="206"/>
      <c r="BX37" s="206"/>
      <c r="BY37" s="206"/>
      <c r="BZ37" s="203"/>
      <c r="CA37" s="203"/>
      <c r="CB37" s="203"/>
    </row>
    <row r="38" spans="1:77" s="203" customFormat="1" ht="12.75" customHeight="1">
      <c r="A38" s="271">
        <v>41</v>
      </c>
      <c r="B38" s="184">
        <f>RANK(Y38,Y$3:Y$52,1)</f>
        <v>35</v>
      </c>
      <c r="C38" s="39" t="s">
        <v>189</v>
      </c>
      <c r="D38" s="213" t="s">
        <v>65</v>
      </c>
      <c r="E38" s="192"/>
      <c r="F38" s="193"/>
      <c r="G38" s="186">
        <v>8</v>
      </c>
      <c r="H38" s="193">
        <v>9</v>
      </c>
      <c r="I38" s="186"/>
      <c r="J38" s="193"/>
      <c r="K38" s="186"/>
      <c r="L38" s="193"/>
      <c r="M38" s="186"/>
      <c r="N38" s="186"/>
      <c r="O38" s="192"/>
      <c r="P38" s="193"/>
      <c r="Q38" s="192"/>
      <c r="R38" s="193"/>
      <c r="S38" s="186">
        <v>9</v>
      </c>
      <c r="T38" s="186">
        <v>8</v>
      </c>
      <c r="U38" s="192"/>
      <c r="V38" s="193"/>
      <c r="W38" s="192"/>
      <c r="X38" s="193"/>
      <c r="Y38" s="187">
        <f t="shared" si="35"/>
        <v>10</v>
      </c>
      <c r="Z38" s="188">
        <f t="shared" si="36"/>
        <v>4</v>
      </c>
      <c r="AA38" s="189">
        <f t="shared" si="37"/>
        <v>8</v>
      </c>
      <c r="AB38" s="189">
        <f t="shared" si="38"/>
        <v>9</v>
      </c>
      <c r="AC38" s="246"/>
      <c r="AD38" s="194">
        <f t="shared" si="31"/>
      </c>
      <c r="AE38" s="190">
        <f t="shared" si="39"/>
      </c>
      <c r="AF38" s="191">
        <v>2</v>
      </c>
      <c r="AG38" s="194">
        <f t="shared" si="40"/>
        <v>10</v>
      </c>
      <c r="AH38" s="239">
        <f t="shared" si="41"/>
        <v>11</v>
      </c>
      <c r="AI38" s="237"/>
      <c r="AJ38" s="192">
        <f t="shared" si="42"/>
      </c>
      <c r="AK38" s="193">
        <f t="shared" si="43"/>
      </c>
      <c r="AL38" s="246"/>
      <c r="AM38" s="192">
        <f t="shared" si="44"/>
      </c>
      <c r="AN38" s="193">
        <f t="shared" si="45"/>
      </c>
      <c r="AO38" s="237"/>
      <c r="AP38" s="192">
        <f t="shared" si="46"/>
      </c>
      <c r="AQ38" s="193">
        <f t="shared" si="47"/>
      </c>
      <c r="AR38" s="237"/>
      <c r="AS38" s="192">
        <f t="shared" si="48"/>
      </c>
      <c r="AT38" s="193">
        <f t="shared" si="49"/>
      </c>
      <c r="AU38" s="237"/>
      <c r="AV38" s="192">
        <f t="shared" si="50"/>
      </c>
      <c r="AW38" s="193">
        <f t="shared" si="51"/>
      </c>
      <c r="AX38" s="205">
        <v>1</v>
      </c>
      <c r="AY38" s="206">
        <f t="shared" si="52"/>
        <v>10</v>
      </c>
      <c r="AZ38" s="206">
        <f t="shared" si="53"/>
        <v>9</v>
      </c>
      <c r="BA38" s="191"/>
      <c r="BB38" s="192">
        <f t="shared" si="54"/>
      </c>
      <c r="BC38" s="193">
        <f t="shared" si="55"/>
      </c>
      <c r="BD38" s="191"/>
      <c r="BE38" s="240">
        <f t="shared" si="56"/>
      </c>
      <c r="BF38" s="241">
        <f t="shared" si="57"/>
      </c>
      <c r="BG38" s="196">
        <f t="shared" si="58"/>
        <v>40</v>
      </c>
      <c r="BH38" s="197">
        <f t="shared" si="61"/>
      </c>
      <c r="BI38" s="197">
        <f t="shared" si="59"/>
      </c>
      <c r="BJ38" s="207">
        <f t="shared" si="60"/>
        <v>10</v>
      </c>
      <c r="BK38" s="208"/>
      <c r="BL38" s="198">
        <v>12</v>
      </c>
      <c r="BM38" s="199"/>
      <c r="BN38" s="200">
        <f>COUNTIF(E38:V38,1)</f>
        <v>0</v>
      </c>
      <c r="BO38" s="201">
        <f aca="true" t="shared" si="62" ref="BO38:BT38">IF($C38=BO$1,$BN38,0)</f>
        <v>0</v>
      </c>
      <c r="BP38" s="201">
        <f t="shared" si="62"/>
        <v>0</v>
      </c>
      <c r="BQ38" s="201">
        <f t="shared" si="62"/>
        <v>0</v>
      </c>
      <c r="BR38" s="201">
        <f t="shared" si="62"/>
        <v>0</v>
      </c>
      <c r="BS38" s="201">
        <f t="shared" si="62"/>
        <v>0</v>
      </c>
      <c r="BT38" s="202">
        <f t="shared" si="62"/>
        <v>0</v>
      </c>
      <c r="BW38" s="206"/>
      <c r="BX38" s="206"/>
      <c r="BY38" s="206"/>
    </row>
    <row r="39" spans="1:77" s="203" customFormat="1" ht="12.75" customHeight="1">
      <c r="A39" s="271">
        <v>41</v>
      </c>
      <c r="B39" s="184">
        <f>RANK(Y39,Y$3:Y$52,1)</f>
        <v>35</v>
      </c>
      <c r="C39" s="303" t="s">
        <v>214</v>
      </c>
      <c r="D39" s="294" t="s">
        <v>326</v>
      </c>
      <c r="E39" s="192"/>
      <c r="F39" s="193"/>
      <c r="G39" s="186"/>
      <c r="H39" s="193"/>
      <c r="I39" s="186"/>
      <c r="J39" s="193"/>
      <c r="K39" s="186"/>
      <c r="L39" s="193"/>
      <c r="M39" s="186"/>
      <c r="N39" s="186"/>
      <c r="O39" s="192"/>
      <c r="P39" s="193"/>
      <c r="Q39" s="192"/>
      <c r="R39" s="193"/>
      <c r="S39" s="186"/>
      <c r="T39" s="186"/>
      <c r="U39" s="192">
        <v>6</v>
      </c>
      <c r="V39" s="193">
        <v>8</v>
      </c>
      <c r="W39" s="192"/>
      <c r="X39" s="193"/>
      <c r="Y39" s="187">
        <f t="shared" si="35"/>
        <v>10</v>
      </c>
      <c r="Z39" s="188">
        <f t="shared" si="36"/>
        <v>2</v>
      </c>
      <c r="AA39" s="189">
        <f t="shared" si="37"/>
        <v>6</v>
      </c>
      <c r="AB39" s="189">
        <f t="shared" si="38"/>
        <v>8</v>
      </c>
      <c r="AC39" s="246"/>
      <c r="AD39" s="194">
        <f t="shared" si="31"/>
      </c>
      <c r="AE39" s="190">
        <f t="shared" si="39"/>
      </c>
      <c r="AF39" s="191"/>
      <c r="AG39" s="194">
        <f t="shared" si="40"/>
      </c>
      <c r="AH39" s="239">
        <f t="shared" si="41"/>
      </c>
      <c r="AI39" s="237"/>
      <c r="AJ39" s="192">
        <f t="shared" si="42"/>
      </c>
      <c r="AK39" s="193">
        <f t="shared" si="43"/>
      </c>
      <c r="AL39" s="246"/>
      <c r="AM39" s="192">
        <f t="shared" si="44"/>
      </c>
      <c r="AN39" s="193">
        <f t="shared" si="45"/>
      </c>
      <c r="AO39" s="237"/>
      <c r="AP39" s="192">
        <f t="shared" si="46"/>
      </c>
      <c r="AQ39" s="193">
        <f t="shared" si="47"/>
      </c>
      <c r="AR39" s="237"/>
      <c r="AS39" s="192">
        <f t="shared" si="48"/>
      </c>
      <c r="AT39" s="193">
        <f t="shared" si="49"/>
      </c>
      <c r="AU39" s="237"/>
      <c r="AV39" s="192">
        <f t="shared" si="50"/>
      </c>
      <c r="AW39" s="193">
        <f t="shared" si="51"/>
      </c>
      <c r="AX39" s="205"/>
      <c r="AY39" s="206">
        <f t="shared" si="52"/>
      </c>
      <c r="AZ39" s="206">
        <f t="shared" si="53"/>
      </c>
      <c r="BA39" s="191">
        <v>1</v>
      </c>
      <c r="BB39" s="192">
        <f t="shared" si="54"/>
        <v>7</v>
      </c>
      <c r="BC39" s="193">
        <f t="shared" si="55"/>
        <v>9</v>
      </c>
      <c r="BD39" s="191"/>
      <c r="BE39" s="240">
        <f t="shared" si="56"/>
      </c>
      <c r="BF39" s="241">
        <f t="shared" si="57"/>
      </c>
      <c r="BG39" s="196">
        <f t="shared" si="58"/>
        <v>16</v>
      </c>
      <c r="BH39" s="197">
        <f t="shared" si="61"/>
      </c>
      <c r="BI39" s="197">
        <f t="shared" si="59"/>
      </c>
      <c r="BJ39" s="207">
        <f t="shared" si="60"/>
        <v>8</v>
      </c>
      <c r="BK39" s="208"/>
      <c r="BL39" s="198">
        <v>12</v>
      </c>
      <c r="BM39" s="199"/>
      <c r="BN39" s="200"/>
      <c r="BO39" s="201"/>
      <c r="BP39" s="201"/>
      <c r="BQ39" s="201"/>
      <c r="BR39" s="201"/>
      <c r="BS39" s="201"/>
      <c r="BT39" s="202"/>
      <c r="BW39" s="206"/>
      <c r="BX39" s="206"/>
      <c r="BY39" s="206"/>
    </row>
    <row r="40" spans="1:77" s="203" customFormat="1" ht="12.75" customHeight="1">
      <c r="A40" s="271">
        <v>41</v>
      </c>
      <c r="B40" s="184">
        <f>RANK(Y40,Y$3:Y$52,1)</f>
        <v>35</v>
      </c>
      <c r="C40" s="295" t="s">
        <v>233</v>
      </c>
      <c r="D40" s="294" t="s">
        <v>323</v>
      </c>
      <c r="E40" s="192"/>
      <c r="F40" s="193"/>
      <c r="G40" s="186"/>
      <c r="H40" s="193"/>
      <c r="I40" s="186"/>
      <c r="J40" s="193"/>
      <c r="K40" s="186"/>
      <c r="L40" s="193"/>
      <c r="M40" s="186"/>
      <c r="N40" s="186"/>
      <c r="O40" s="192"/>
      <c r="P40" s="193"/>
      <c r="Q40" s="192"/>
      <c r="R40" s="193"/>
      <c r="S40" s="186"/>
      <c r="T40" s="186"/>
      <c r="U40" s="192">
        <v>5</v>
      </c>
      <c r="V40" s="193">
        <v>7</v>
      </c>
      <c r="W40" s="192"/>
      <c r="X40" s="193"/>
      <c r="Y40" s="187">
        <f t="shared" si="35"/>
        <v>10</v>
      </c>
      <c r="Z40" s="188">
        <f t="shared" si="36"/>
        <v>2</v>
      </c>
      <c r="AA40" s="189">
        <f t="shared" si="37"/>
        <v>5</v>
      </c>
      <c r="AB40" s="189">
        <f t="shared" si="38"/>
        <v>7</v>
      </c>
      <c r="AC40" s="246"/>
      <c r="AD40" s="194">
        <f t="shared" si="31"/>
      </c>
      <c r="AE40" s="190">
        <f t="shared" si="39"/>
      </c>
      <c r="AF40" s="191"/>
      <c r="AG40" s="194">
        <f t="shared" si="40"/>
      </c>
      <c r="AH40" s="239">
        <f t="shared" si="41"/>
      </c>
      <c r="AI40" s="237"/>
      <c r="AJ40" s="192">
        <f t="shared" si="42"/>
      </c>
      <c r="AK40" s="193">
        <f t="shared" si="43"/>
      </c>
      <c r="AL40" s="246"/>
      <c r="AM40" s="192">
        <f t="shared" si="44"/>
      </c>
      <c r="AN40" s="193">
        <f t="shared" si="45"/>
      </c>
      <c r="AO40" s="237"/>
      <c r="AP40" s="192">
        <f t="shared" si="46"/>
      </c>
      <c r="AQ40" s="193">
        <f t="shared" si="47"/>
      </c>
      <c r="AR40" s="237"/>
      <c r="AS40" s="192">
        <f t="shared" si="48"/>
      </c>
      <c r="AT40" s="193">
        <f t="shared" si="49"/>
      </c>
      <c r="AU40" s="237"/>
      <c r="AV40" s="192">
        <f t="shared" si="50"/>
      </c>
      <c r="AW40" s="193">
        <f t="shared" si="51"/>
      </c>
      <c r="AX40" s="205"/>
      <c r="AY40" s="206">
        <f t="shared" si="52"/>
      </c>
      <c r="AZ40" s="206">
        <f t="shared" si="53"/>
      </c>
      <c r="BA40" s="191">
        <v>2</v>
      </c>
      <c r="BB40" s="192">
        <f t="shared" si="54"/>
        <v>7</v>
      </c>
      <c r="BC40" s="193">
        <f t="shared" si="55"/>
        <v>9</v>
      </c>
      <c r="BD40" s="191"/>
      <c r="BE40" s="240">
        <f t="shared" si="56"/>
      </c>
      <c r="BF40" s="241">
        <f t="shared" si="57"/>
      </c>
      <c r="BG40" s="196">
        <f t="shared" si="58"/>
        <v>16</v>
      </c>
      <c r="BH40" s="197">
        <f t="shared" si="61"/>
      </c>
      <c r="BI40" s="197">
        <f t="shared" si="59"/>
      </c>
      <c r="BJ40" s="207">
        <f t="shared" si="60"/>
        <v>8</v>
      </c>
      <c r="BK40" s="208"/>
      <c r="BL40" s="198">
        <v>12</v>
      </c>
      <c r="BM40" s="199"/>
      <c r="BN40" s="200"/>
      <c r="BO40" s="201"/>
      <c r="BP40" s="201"/>
      <c r="BQ40" s="201"/>
      <c r="BR40" s="201"/>
      <c r="BS40" s="201"/>
      <c r="BT40" s="202"/>
      <c r="BW40" s="206"/>
      <c r="BX40" s="206"/>
      <c r="BY40" s="206"/>
    </row>
    <row r="41" spans="1:77" ht="12.75" customHeight="1">
      <c r="A41" s="271">
        <v>45</v>
      </c>
      <c r="B41" s="184">
        <f>RANK(Y41,Y$3:Y$52,1)</f>
        <v>39</v>
      </c>
      <c r="C41" s="35" t="s">
        <v>188</v>
      </c>
      <c r="D41" s="213" t="s">
        <v>254</v>
      </c>
      <c r="E41" s="192">
        <v>12</v>
      </c>
      <c r="F41" s="193">
        <v>6</v>
      </c>
      <c r="G41" s="186">
        <v>13</v>
      </c>
      <c r="H41" s="193">
        <v>10</v>
      </c>
      <c r="I41" s="186"/>
      <c r="J41" s="193"/>
      <c r="K41" s="186">
        <v>8</v>
      </c>
      <c r="L41" s="193">
        <v>4</v>
      </c>
      <c r="M41" s="186"/>
      <c r="N41" s="186"/>
      <c r="O41" s="192"/>
      <c r="P41" s="193"/>
      <c r="Q41" s="192"/>
      <c r="R41" s="193"/>
      <c r="S41" s="186"/>
      <c r="T41" s="186"/>
      <c r="U41" s="192"/>
      <c r="V41" s="193"/>
      <c r="W41" s="192"/>
      <c r="X41" s="193"/>
      <c r="Y41" s="187">
        <f t="shared" si="35"/>
        <v>10.166666666666666</v>
      </c>
      <c r="Z41" s="188">
        <f t="shared" si="36"/>
        <v>6</v>
      </c>
      <c r="AA41" s="189">
        <f t="shared" si="37"/>
        <v>4</v>
      </c>
      <c r="AB41" s="189">
        <f t="shared" si="38"/>
        <v>13</v>
      </c>
      <c r="AC41" s="246">
        <v>1</v>
      </c>
      <c r="AD41" s="194">
        <f t="shared" si="31"/>
        <v>13</v>
      </c>
      <c r="AE41" s="190">
        <f t="shared" si="39"/>
        <v>7</v>
      </c>
      <c r="AF41" s="191">
        <v>2</v>
      </c>
      <c r="AG41" s="194">
        <f t="shared" si="40"/>
        <v>15</v>
      </c>
      <c r="AH41" s="239">
        <f t="shared" si="41"/>
        <v>12</v>
      </c>
      <c r="AI41" s="237"/>
      <c r="AJ41" s="192">
        <f t="shared" si="42"/>
      </c>
      <c r="AK41" s="193">
        <f t="shared" si="43"/>
      </c>
      <c r="AL41" s="246">
        <v>1</v>
      </c>
      <c r="AM41" s="192">
        <f t="shared" si="44"/>
        <v>9</v>
      </c>
      <c r="AN41" s="193">
        <f t="shared" si="45"/>
        <v>5</v>
      </c>
      <c r="AO41" s="237"/>
      <c r="AP41" s="192">
        <f t="shared" si="46"/>
      </c>
      <c r="AQ41" s="193">
        <f t="shared" si="47"/>
      </c>
      <c r="AR41" s="237"/>
      <c r="AS41" s="192">
        <f t="shared" si="48"/>
      </c>
      <c r="AT41" s="193">
        <f t="shared" si="49"/>
      </c>
      <c r="AU41" s="237"/>
      <c r="AV41" s="192">
        <f t="shared" si="50"/>
      </c>
      <c r="AW41" s="193">
        <f t="shared" si="51"/>
      </c>
      <c r="AX41" s="205"/>
      <c r="AY41" s="206">
        <f t="shared" si="52"/>
      </c>
      <c r="AZ41" s="206">
        <f t="shared" si="53"/>
      </c>
      <c r="BA41" s="191"/>
      <c r="BB41" s="192">
        <f t="shared" si="54"/>
      </c>
      <c r="BC41" s="193">
        <f t="shared" si="55"/>
      </c>
      <c r="BD41" s="191"/>
      <c r="BE41" s="240">
        <f t="shared" si="56"/>
      </c>
      <c r="BF41" s="241">
        <f t="shared" si="57"/>
      </c>
      <c r="BG41" s="196">
        <f t="shared" si="58"/>
        <v>61</v>
      </c>
      <c r="BH41" s="197">
        <f t="shared" si="61"/>
      </c>
      <c r="BI41" s="197">
        <f t="shared" si="59"/>
      </c>
      <c r="BJ41" s="207">
        <f t="shared" si="60"/>
        <v>10.166666666666666</v>
      </c>
      <c r="BK41" s="208"/>
      <c r="BL41" s="198">
        <v>12</v>
      </c>
      <c r="BM41" s="226"/>
      <c r="BN41" s="227">
        <f>COUNTIF(E41:V41,1)</f>
        <v>0</v>
      </c>
      <c r="BO41" s="180">
        <f aca="true" t="shared" si="63" ref="BO41:BT44">IF($C41=BO$1,$BN41,0)</f>
        <v>0</v>
      </c>
      <c r="BP41" s="180">
        <f t="shared" si="63"/>
        <v>0</v>
      </c>
      <c r="BQ41" s="180">
        <f t="shared" si="63"/>
        <v>0</v>
      </c>
      <c r="BR41" s="180">
        <f t="shared" si="63"/>
        <v>0</v>
      </c>
      <c r="BS41" s="180">
        <f t="shared" si="63"/>
        <v>0</v>
      </c>
      <c r="BT41" s="228">
        <f t="shared" si="63"/>
        <v>0</v>
      </c>
      <c r="BW41" s="221"/>
      <c r="BX41" s="221"/>
      <c r="BY41" s="221"/>
    </row>
    <row r="42" spans="1:77" s="203" customFormat="1" ht="12.75" customHeight="1">
      <c r="A42" s="272">
        <v>46</v>
      </c>
      <c r="B42" s="184">
        <f>RANK(Y42,Y$3:Y$52,1)</f>
        <v>40</v>
      </c>
      <c r="C42" s="72" t="s">
        <v>177</v>
      </c>
      <c r="D42" s="213" t="s">
        <v>243</v>
      </c>
      <c r="E42" s="192"/>
      <c r="F42" s="193"/>
      <c r="G42" s="186"/>
      <c r="H42" s="193"/>
      <c r="I42" s="186"/>
      <c r="J42" s="193"/>
      <c r="K42" s="186">
        <v>6</v>
      </c>
      <c r="L42" s="193">
        <v>9</v>
      </c>
      <c r="M42" s="186"/>
      <c r="N42" s="186"/>
      <c r="O42" s="192"/>
      <c r="P42" s="193"/>
      <c r="Q42" s="192"/>
      <c r="R42" s="193"/>
      <c r="S42" s="186"/>
      <c r="T42" s="186"/>
      <c r="U42" s="192"/>
      <c r="V42" s="193"/>
      <c r="W42" s="192"/>
      <c r="X42" s="193"/>
      <c r="Y42" s="187">
        <f t="shared" si="35"/>
        <v>10.25</v>
      </c>
      <c r="Z42" s="188">
        <f t="shared" si="36"/>
        <v>2</v>
      </c>
      <c r="AA42" s="189">
        <f t="shared" si="37"/>
        <v>6</v>
      </c>
      <c r="AB42" s="189">
        <f t="shared" si="38"/>
        <v>9</v>
      </c>
      <c r="AC42" s="246"/>
      <c r="AD42" s="194">
        <f t="shared" si="31"/>
      </c>
      <c r="AE42" s="190">
        <f t="shared" si="39"/>
      </c>
      <c r="AF42" s="191"/>
      <c r="AG42" s="194">
        <f t="shared" si="40"/>
      </c>
      <c r="AH42" s="239">
        <f t="shared" si="41"/>
      </c>
      <c r="AI42" s="237"/>
      <c r="AJ42" s="192">
        <f t="shared" si="42"/>
      </c>
      <c r="AK42" s="193">
        <f t="shared" si="43"/>
      </c>
      <c r="AL42" s="246">
        <v>1</v>
      </c>
      <c r="AM42" s="192">
        <f t="shared" si="44"/>
        <v>7</v>
      </c>
      <c r="AN42" s="193">
        <f t="shared" si="45"/>
        <v>10</v>
      </c>
      <c r="AO42" s="237"/>
      <c r="AP42" s="192">
        <f t="shared" si="46"/>
      </c>
      <c r="AQ42" s="193">
        <f t="shared" si="47"/>
      </c>
      <c r="AR42" s="237"/>
      <c r="AS42" s="192">
        <f t="shared" si="48"/>
      </c>
      <c r="AT42" s="193">
        <f t="shared" si="49"/>
      </c>
      <c r="AU42" s="237"/>
      <c r="AV42" s="192">
        <f t="shared" si="50"/>
      </c>
      <c r="AW42" s="193">
        <f t="shared" si="51"/>
      </c>
      <c r="AX42" s="205"/>
      <c r="AY42" s="206">
        <f t="shared" si="52"/>
      </c>
      <c r="AZ42" s="206">
        <f t="shared" si="53"/>
      </c>
      <c r="BA42" s="191"/>
      <c r="BB42" s="192">
        <f t="shared" si="54"/>
      </c>
      <c r="BC42" s="193">
        <f t="shared" si="55"/>
      </c>
      <c r="BD42" s="191"/>
      <c r="BE42" s="240">
        <f t="shared" si="56"/>
      </c>
      <c r="BF42" s="241">
        <f t="shared" si="57"/>
      </c>
      <c r="BG42" s="196">
        <f t="shared" si="58"/>
        <v>17</v>
      </c>
      <c r="BH42" s="197">
        <f t="shared" si="61"/>
      </c>
      <c r="BI42" s="197">
        <f t="shared" si="59"/>
      </c>
      <c r="BJ42" s="207">
        <f t="shared" si="60"/>
        <v>8.5</v>
      </c>
      <c r="BK42" s="208"/>
      <c r="BL42" s="198">
        <v>12</v>
      </c>
      <c r="BM42" s="199"/>
      <c r="BN42" s="200">
        <f>COUNTIF(E42:V42,1)</f>
        <v>0</v>
      </c>
      <c r="BO42" s="201">
        <f t="shared" si="63"/>
        <v>0</v>
      </c>
      <c r="BP42" s="201">
        <f t="shared" si="63"/>
        <v>0</v>
      </c>
      <c r="BQ42" s="201">
        <f t="shared" si="63"/>
        <v>0</v>
      </c>
      <c r="BR42" s="201">
        <f t="shared" si="63"/>
        <v>0</v>
      </c>
      <c r="BS42" s="201">
        <f t="shared" si="63"/>
        <v>0</v>
      </c>
      <c r="BT42" s="202">
        <f t="shared" si="63"/>
        <v>0</v>
      </c>
      <c r="BW42" s="206"/>
      <c r="BX42" s="206"/>
      <c r="BY42" s="206"/>
    </row>
    <row r="43" spans="1:77" s="203" customFormat="1" ht="12.75" customHeight="1">
      <c r="A43" s="271">
        <v>46</v>
      </c>
      <c r="B43" s="184">
        <f>RANK(Y43,Y$3:Y$52,1)</f>
        <v>40</v>
      </c>
      <c r="C43" s="35" t="s">
        <v>188</v>
      </c>
      <c r="D43" s="213" t="s">
        <v>108</v>
      </c>
      <c r="E43" s="192"/>
      <c r="F43" s="193"/>
      <c r="G43" s="186"/>
      <c r="H43" s="193"/>
      <c r="I43" s="186"/>
      <c r="J43" s="193"/>
      <c r="K43" s="186"/>
      <c r="L43" s="193"/>
      <c r="M43" s="186">
        <v>6</v>
      </c>
      <c r="N43" s="186">
        <v>7</v>
      </c>
      <c r="O43" s="192"/>
      <c r="P43" s="193"/>
      <c r="Q43" s="192"/>
      <c r="R43" s="193"/>
      <c r="S43" s="186"/>
      <c r="T43" s="186"/>
      <c r="U43" s="192"/>
      <c r="V43" s="193"/>
      <c r="W43" s="192"/>
      <c r="X43" s="193"/>
      <c r="Y43" s="187">
        <f t="shared" si="35"/>
        <v>10.25</v>
      </c>
      <c r="Z43" s="188">
        <f t="shared" si="36"/>
        <v>2</v>
      </c>
      <c r="AA43" s="189">
        <f t="shared" si="37"/>
        <v>6</v>
      </c>
      <c r="AB43" s="189">
        <f t="shared" si="38"/>
        <v>7</v>
      </c>
      <c r="AC43" s="246"/>
      <c r="AD43" s="194">
        <f t="shared" si="31"/>
      </c>
      <c r="AE43" s="190">
        <f t="shared" si="39"/>
      </c>
      <c r="AF43" s="191"/>
      <c r="AG43" s="194">
        <f t="shared" si="40"/>
      </c>
      <c r="AH43" s="239">
        <f t="shared" si="41"/>
      </c>
      <c r="AI43" s="237"/>
      <c r="AJ43" s="192">
        <f t="shared" si="42"/>
      </c>
      <c r="AK43" s="193">
        <f t="shared" si="43"/>
      </c>
      <c r="AL43" s="246"/>
      <c r="AM43" s="192">
        <f t="shared" si="44"/>
      </c>
      <c r="AN43" s="193">
        <f t="shared" si="45"/>
      </c>
      <c r="AO43" s="237">
        <v>2</v>
      </c>
      <c r="AP43" s="192">
        <f t="shared" si="46"/>
        <v>8</v>
      </c>
      <c r="AQ43" s="193">
        <f t="shared" si="47"/>
        <v>9</v>
      </c>
      <c r="AR43" s="237"/>
      <c r="AS43" s="192">
        <f t="shared" si="48"/>
      </c>
      <c r="AT43" s="193">
        <f t="shared" si="49"/>
      </c>
      <c r="AU43" s="237"/>
      <c r="AV43" s="192">
        <f t="shared" si="50"/>
      </c>
      <c r="AW43" s="193">
        <f t="shared" si="51"/>
      </c>
      <c r="AX43" s="205"/>
      <c r="AY43" s="206">
        <f t="shared" si="52"/>
      </c>
      <c r="AZ43" s="206">
        <f t="shared" si="53"/>
      </c>
      <c r="BA43" s="191"/>
      <c r="BB43" s="192">
        <f t="shared" si="54"/>
      </c>
      <c r="BC43" s="193">
        <f t="shared" si="55"/>
      </c>
      <c r="BD43" s="191"/>
      <c r="BE43" s="240">
        <f t="shared" si="56"/>
      </c>
      <c r="BF43" s="241">
        <f t="shared" si="57"/>
      </c>
      <c r="BG43" s="196">
        <f t="shared" si="58"/>
        <v>17</v>
      </c>
      <c r="BH43" s="197">
        <f t="shared" si="61"/>
      </c>
      <c r="BI43" s="197">
        <f t="shared" si="59"/>
      </c>
      <c r="BJ43" s="207">
        <f t="shared" si="60"/>
        <v>8.5</v>
      </c>
      <c r="BK43" s="208"/>
      <c r="BL43" s="198">
        <v>12</v>
      </c>
      <c r="BM43" s="199"/>
      <c r="BN43" s="200">
        <f>COUNTIF(E43:V43,1)</f>
        <v>0</v>
      </c>
      <c r="BO43" s="201">
        <f t="shared" si="63"/>
        <v>0</v>
      </c>
      <c r="BP43" s="201">
        <f t="shared" si="63"/>
        <v>0</v>
      </c>
      <c r="BQ43" s="201">
        <f t="shared" si="63"/>
        <v>0</v>
      </c>
      <c r="BR43" s="201">
        <f t="shared" si="63"/>
        <v>0</v>
      </c>
      <c r="BS43" s="201">
        <f t="shared" si="63"/>
        <v>0</v>
      </c>
      <c r="BT43" s="202">
        <f t="shared" si="63"/>
        <v>0</v>
      </c>
      <c r="BW43" s="206"/>
      <c r="BX43" s="206"/>
      <c r="BY43" s="206"/>
    </row>
    <row r="44" spans="1:77" s="203" customFormat="1" ht="12.75" customHeight="1">
      <c r="A44" s="250">
        <v>49</v>
      </c>
      <c r="B44" s="184">
        <f>RANK(Y44,Y$3:Y$52,1)</f>
        <v>42</v>
      </c>
      <c r="C44" s="35" t="s">
        <v>188</v>
      </c>
      <c r="D44" s="294" t="s">
        <v>308</v>
      </c>
      <c r="E44" s="192"/>
      <c r="F44" s="193"/>
      <c r="G44" s="186"/>
      <c r="H44" s="193"/>
      <c r="I44" s="186"/>
      <c r="J44" s="193"/>
      <c r="K44" s="186"/>
      <c r="L44" s="193"/>
      <c r="M44" s="186"/>
      <c r="N44" s="186"/>
      <c r="O44" s="192"/>
      <c r="P44" s="193"/>
      <c r="Q44" s="192"/>
      <c r="R44" s="193"/>
      <c r="S44" s="186">
        <v>9</v>
      </c>
      <c r="T44" s="186"/>
      <c r="U44" s="192"/>
      <c r="V44" s="193"/>
      <c r="W44" s="192">
        <v>8</v>
      </c>
      <c r="X44" s="193">
        <v>9</v>
      </c>
      <c r="Y44" s="187">
        <f t="shared" si="35"/>
        <v>10.333333333333334</v>
      </c>
      <c r="Z44" s="188">
        <f t="shared" si="36"/>
        <v>3</v>
      </c>
      <c r="AA44" s="189">
        <f t="shared" si="37"/>
        <v>8</v>
      </c>
      <c r="AB44" s="189">
        <f t="shared" si="38"/>
        <v>9</v>
      </c>
      <c r="AC44" s="246"/>
      <c r="AD44" s="194">
        <f t="shared" si="31"/>
      </c>
      <c r="AE44" s="190">
        <f t="shared" si="39"/>
      </c>
      <c r="AF44" s="191"/>
      <c r="AG44" s="194">
        <f t="shared" si="40"/>
      </c>
      <c r="AH44" s="239">
        <f t="shared" si="41"/>
      </c>
      <c r="AI44" s="237"/>
      <c r="AJ44" s="192">
        <f t="shared" si="42"/>
      </c>
      <c r="AK44" s="193">
        <f t="shared" si="43"/>
      </c>
      <c r="AL44" s="246"/>
      <c r="AM44" s="192">
        <f t="shared" si="44"/>
      </c>
      <c r="AN44" s="193">
        <f t="shared" si="45"/>
      </c>
      <c r="AO44" s="237"/>
      <c r="AP44" s="192">
        <f t="shared" si="46"/>
      </c>
      <c r="AQ44" s="193">
        <f t="shared" si="47"/>
      </c>
      <c r="AR44" s="237"/>
      <c r="AS44" s="192">
        <f t="shared" si="48"/>
      </c>
      <c r="AT44" s="193">
        <f t="shared" si="49"/>
      </c>
      <c r="AU44" s="237"/>
      <c r="AV44" s="192">
        <f t="shared" si="50"/>
      </c>
      <c r="AW44" s="193">
        <f t="shared" si="51"/>
      </c>
      <c r="AX44" s="205">
        <v>1</v>
      </c>
      <c r="AY44" s="206">
        <f t="shared" si="52"/>
        <v>10</v>
      </c>
      <c r="AZ44" s="206">
        <f t="shared" si="53"/>
      </c>
      <c r="BA44" s="191"/>
      <c r="BB44" s="192">
        <f t="shared" si="54"/>
      </c>
      <c r="BC44" s="193">
        <f t="shared" si="55"/>
      </c>
      <c r="BD44" s="191">
        <v>2</v>
      </c>
      <c r="BE44" s="240">
        <f t="shared" si="56"/>
        <v>10</v>
      </c>
      <c r="BF44" s="241">
        <f t="shared" si="57"/>
        <v>11</v>
      </c>
      <c r="BG44" s="196">
        <f t="shared" si="58"/>
        <v>31</v>
      </c>
      <c r="BH44" s="197">
        <f t="shared" si="61"/>
      </c>
      <c r="BI44" s="197">
        <f t="shared" si="59"/>
      </c>
      <c r="BJ44" s="207">
        <f t="shared" si="60"/>
        <v>10.333333333333334</v>
      </c>
      <c r="BK44" s="208"/>
      <c r="BL44" s="198">
        <v>12</v>
      </c>
      <c r="BM44" s="199"/>
      <c r="BN44" s="200">
        <f>COUNTIF(E44:V44,1)</f>
        <v>0</v>
      </c>
      <c r="BO44" s="201">
        <f t="shared" si="63"/>
        <v>0</v>
      </c>
      <c r="BP44" s="201">
        <f t="shared" si="63"/>
        <v>0</v>
      </c>
      <c r="BQ44" s="201">
        <f t="shared" si="63"/>
        <v>0</v>
      </c>
      <c r="BR44" s="201">
        <f t="shared" si="63"/>
        <v>0</v>
      </c>
      <c r="BS44" s="201">
        <f t="shared" si="63"/>
        <v>0</v>
      </c>
      <c r="BT44" s="202">
        <f t="shared" si="63"/>
        <v>0</v>
      </c>
      <c r="BW44" s="206"/>
      <c r="BX44" s="206"/>
      <c r="BY44" s="206"/>
    </row>
    <row r="45" spans="1:77" s="203" customFormat="1" ht="12.75" customHeight="1">
      <c r="A45" s="271" t="s">
        <v>306</v>
      </c>
      <c r="B45" s="184">
        <f>RANK(Y45,Y$3:Y$52,1)</f>
        <v>43</v>
      </c>
      <c r="C45" s="300" t="s">
        <v>259</v>
      </c>
      <c r="D45" s="294" t="s">
        <v>349</v>
      </c>
      <c r="E45" s="192"/>
      <c r="F45" s="193"/>
      <c r="G45" s="186"/>
      <c r="H45" s="193"/>
      <c r="I45" s="186"/>
      <c r="J45" s="193"/>
      <c r="K45" s="186"/>
      <c r="L45" s="193"/>
      <c r="M45" s="186"/>
      <c r="N45" s="186"/>
      <c r="O45" s="192"/>
      <c r="P45" s="193"/>
      <c r="Q45" s="192"/>
      <c r="R45" s="193"/>
      <c r="S45" s="186"/>
      <c r="T45" s="186"/>
      <c r="U45" s="192"/>
      <c r="V45" s="193"/>
      <c r="W45" s="192">
        <v>6</v>
      </c>
      <c r="X45" s="193">
        <v>8</v>
      </c>
      <c r="Y45" s="187">
        <f t="shared" si="35"/>
        <v>10.5</v>
      </c>
      <c r="Z45" s="188">
        <f t="shared" si="36"/>
        <v>2</v>
      </c>
      <c r="AA45" s="189">
        <f t="shared" si="37"/>
        <v>6</v>
      </c>
      <c r="AB45" s="189">
        <f t="shared" si="38"/>
        <v>8</v>
      </c>
      <c r="AC45" s="246"/>
      <c r="AD45" s="194">
        <f t="shared" si="31"/>
      </c>
      <c r="AE45" s="190">
        <f t="shared" si="39"/>
      </c>
      <c r="AF45" s="191"/>
      <c r="AG45" s="194">
        <f t="shared" si="40"/>
      </c>
      <c r="AH45" s="239">
        <f t="shared" si="41"/>
      </c>
      <c r="AI45" s="237"/>
      <c r="AJ45" s="192">
        <f t="shared" si="42"/>
      </c>
      <c r="AK45" s="193">
        <f t="shared" si="43"/>
      </c>
      <c r="AL45" s="246"/>
      <c r="AM45" s="192">
        <f t="shared" si="44"/>
      </c>
      <c r="AN45" s="193">
        <f t="shared" si="45"/>
      </c>
      <c r="AO45" s="237"/>
      <c r="AP45" s="192">
        <f t="shared" si="46"/>
      </c>
      <c r="AQ45" s="193">
        <f t="shared" si="47"/>
      </c>
      <c r="AR45" s="237"/>
      <c r="AS45" s="192">
        <f t="shared" si="48"/>
      </c>
      <c r="AT45" s="193">
        <f t="shared" si="49"/>
      </c>
      <c r="AU45" s="237"/>
      <c r="AV45" s="192">
        <f t="shared" si="50"/>
      </c>
      <c r="AW45" s="193">
        <f t="shared" si="51"/>
      </c>
      <c r="AX45" s="205"/>
      <c r="AY45" s="206">
        <f t="shared" si="52"/>
      </c>
      <c r="AZ45" s="206">
        <f t="shared" si="53"/>
      </c>
      <c r="BA45" s="191"/>
      <c r="BB45" s="192">
        <f t="shared" si="54"/>
      </c>
      <c r="BC45" s="193">
        <f t="shared" si="55"/>
      </c>
      <c r="BD45" s="191">
        <v>2</v>
      </c>
      <c r="BE45" s="240">
        <f t="shared" si="56"/>
        <v>8</v>
      </c>
      <c r="BF45" s="241">
        <f t="shared" si="57"/>
        <v>10</v>
      </c>
      <c r="BG45" s="196">
        <f t="shared" si="58"/>
        <v>18</v>
      </c>
      <c r="BH45" s="197">
        <f t="shared" si="61"/>
      </c>
      <c r="BI45" s="197">
        <f t="shared" si="59"/>
      </c>
      <c r="BJ45" s="207">
        <f t="shared" si="60"/>
        <v>9</v>
      </c>
      <c r="BK45" s="208"/>
      <c r="BL45" s="198">
        <v>12</v>
      </c>
      <c r="BM45" s="292"/>
      <c r="BN45" s="293"/>
      <c r="BO45" s="201"/>
      <c r="BP45" s="201"/>
      <c r="BQ45" s="201"/>
      <c r="BR45" s="201"/>
      <c r="BS45" s="201"/>
      <c r="BT45" s="201"/>
      <c r="BW45" s="206"/>
      <c r="BX45" s="206"/>
      <c r="BY45" s="206"/>
    </row>
    <row r="46" spans="1:80" s="203" customFormat="1" ht="12.75" customHeight="1">
      <c r="A46" s="271">
        <v>49</v>
      </c>
      <c r="B46" s="184">
        <f>RANK(Y46,Y$3:Y$52,1)</f>
        <v>44</v>
      </c>
      <c r="C46" s="39" t="s">
        <v>189</v>
      </c>
      <c r="D46" s="213" t="s">
        <v>252</v>
      </c>
      <c r="E46" s="192">
        <v>8</v>
      </c>
      <c r="F46" s="193">
        <v>8</v>
      </c>
      <c r="G46" s="186"/>
      <c r="H46" s="193"/>
      <c r="I46" s="186"/>
      <c r="J46" s="193"/>
      <c r="K46" s="186"/>
      <c r="L46" s="193"/>
      <c r="M46" s="186"/>
      <c r="N46" s="186"/>
      <c r="O46" s="192"/>
      <c r="P46" s="193"/>
      <c r="Q46" s="192"/>
      <c r="R46" s="193"/>
      <c r="S46" s="186"/>
      <c r="T46" s="186"/>
      <c r="U46" s="192"/>
      <c r="V46" s="193"/>
      <c r="W46" s="192"/>
      <c r="X46" s="193"/>
      <c r="Y46" s="187">
        <f t="shared" si="35"/>
        <v>11</v>
      </c>
      <c r="Z46" s="188">
        <f t="shared" si="36"/>
        <v>2</v>
      </c>
      <c r="AA46" s="189">
        <f t="shared" si="37"/>
        <v>8</v>
      </c>
      <c r="AB46" s="189">
        <f t="shared" si="38"/>
        <v>8</v>
      </c>
      <c r="AC46" s="246">
        <v>2</v>
      </c>
      <c r="AD46" s="194">
        <f t="shared" si="31"/>
        <v>10</v>
      </c>
      <c r="AE46" s="190">
        <f t="shared" si="39"/>
        <v>10</v>
      </c>
      <c r="AF46" s="191"/>
      <c r="AG46" s="194">
        <f t="shared" si="40"/>
      </c>
      <c r="AH46" s="239">
        <f t="shared" si="41"/>
      </c>
      <c r="AI46" s="237"/>
      <c r="AJ46" s="192">
        <f t="shared" si="42"/>
      </c>
      <c r="AK46" s="193">
        <f t="shared" si="43"/>
      </c>
      <c r="AL46" s="246"/>
      <c r="AM46" s="192">
        <f t="shared" si="44"/>
      </c>
      <c r="AN46" s="193">
        <f t="shared" si="45"/>
      </c>
      <c r="AO46" s="237"/>
      <c r="AP46" s="192">
        <f t="shared" si="46"/>
      </c>
      <c r="AQ46" s="193">
        <f t="shared" si="47"/>
      </c>
      <c r="AR46" s="237"/>
      <c r="AS46" s="192">
        <f t="shared" si="48"/>
      </c>
      <c r="AT46" s="193">
        <f t="shared" si="49"/>
      </c>
      <c r="AU46" s="237"/>
      <c r="AV46" s="192">
        <f t="shared" si="50"/>
      </c>
      <c r="AW46" s="193">
        <f t="shared" si="51"/>
      </c>
      <c r="AX46" s="205"/>
      <c r="AY46" s="206">
        <f t="shared" si="52"/>
      </c>
      <c r="AZ46" s="206">
        <f t="shared" si="53"/>
      </c>
      <c r="BA46" s="191"/>
      <c r="BB46" s="192">
        <f t="shared" si="54"/>
      </c>
      <c r="BC46" s="193">
        <f t="shared" si="55"/>
      </c>
      <c r="BD46" s="191"/>
      <c r="BE46" s="240">
        <f t="shared" si="56"/>
      </c>
      <c r="BF46" s="241">
        <f t="shared" si="57"/>
      </c>
      <c r="BG46" s="196">
        <f t="shared" si="58"/>
        <v>20</v>
      </c>
      <c r="BH46" s="197">
        <f t="shared" si="61"/>
      </c>
      <c r="BI46" s="197">
        <f t="shared" si="59"/>
      </c>
      <c r="BJ46" s="207">
        <f t="shared" si="60"/>
        <v>10</v>
      </c>
      <c r="BK46" s="208"/>
      <c r="BL46" s="198">
        <v>12</v>
      </c>
      <c r="BM46" s="331"/>
      <c r="BN46" s="332">
        <f>COUNTIF(E46:V46,1)</f>
        <v>0</v>
      </c>
      <c r="BO46" s="180">
        <f aca="true" t="shared" si="64" ref="BO46:BT49">IF($C46=BO$1,$BN46,0)</f>
        <v>0</v>
      </c>
      <c r="BP46" s="180">
        <f t="shared" si="64"/>
        <v>0</v>
      </c>
      <c r="BQ46" s="180">
        <f t="shared" si="64"/>
        <v>0</v>
      </c>
      <c r="BR46" s="180">
        <f t="shared" si="64"/>
        <v>0</v>
      </c>
      <c r="BS46" s="180">
        <f t="shared" si="64"/>
        <v>0</v>
      </c>
      <c r="BT46" s="180">
        <f t="shared" si="64"/>
        <v>0</v>
      </c>
      <c r="BU46" s="15"/>
      <c r="BV46" s="15"/>
      <c r="BW46" s="221"/>
      <c r="BX46" s="221"/>
      <c r="BY46" s="221"/>
      <c r="BZ46" s="15"/>
      <c r="CA46" s="15"/>
      <c r="CB46" s="15"/>
    </row>
    <row r="47" spans="1:77" s="203" customFormat="1" ht="12.75" customHeight="1">
      <c r="A47" s="271">
        <v>52</v>
      </c>
      <c r="B47" s="184">
        <f>RANK(Y47,Y$3:Y$52,1)</f>
        <v>45</v>
      </c>
      <c r="C47" s="39" t="s">
        <v>189</v>
      </c>
      <c r="D47" s="213" t="s">
        <v>255</v>
      </c>
      <c r="E47" s="192">
        <v>11</v>
      </c>
      <c r="F47" s="193">
        <v>9</v>
      </c>
      <c r="G47" s="186"/>
      <c r="H47" s="193"/>
      <c r="I47" s="186"/>
      <c r="J47" s="193"/>
      <c r="K47" s="186"/>
      <c r="L47" s="193"/>
      <c r="M47" s="186"/>
      <c r="N47" s="186"/>
      <c r="O47" s="192"/>
      <c r="P47" s="193"/>
      <c r="Q47" s="192"/>
      <c r="R47" s="193"/>
      <c r="S47" s="186"/>
      <c r="T47" s="186"/>
      <c r="U47" s="192"/>
      <c r="V47" s="193"/>
      <c r="W47" s="192"/>
      <c r="X47" s="193"/>
      <c r="Y47" s="187">
        <f t="shared" si="35"/>
        <v>11.5</v>
      </c>
      <c r="Z47" s="188">
        <f t="shared" si="36"/>
        <v>2</v>
      </c>
      <c r="AA47" s="189">
        <f t="shared" si="37"/>
        <v>9</v>
      </c>
      <c r="AB47" s="189">
        <f t="shared" si="38"/>
        <v>11</v>
      </c>
      <c r="AC47" s="246">
        <v>1</v>
      </c>
      <c r="AD47" s="194">
        <f t="shared" si="31"/>
        <v>12</v>
      </c>
      <c r="AE47" s="190">
        <f t="shared" si="39"/>
        <v>10</v>
      </c>
      <c r="AF47" s="191"/>
      <c r="AG47" s="194">
        <f t="shared" si="40"/>
      </c>
      <c r="AH47" s="239">
        <f t="shared" si="41"/>
      </c>
      <c r="AI47" s="237"/>
      <c r="AJ47" s="192">
        <f t="shared" si="42"/>
      </c>
      <c r="AK47" s="193">
        <f t="shared" si="43"/>
      </c>
      <c r="AL47" s="246"/>
      <c r="AM47" s="192">
        <f t="shared" si="44"/>
      </c>
      <c r="AN47" s="193">
        <f t="shared" si="45"/>
      </c>
      <c r="AO47" s="237"/>
      <c r="AP47" s="192">
        <f t="shared" si="46"/>
      </c>
      <c r="AQ47" s="193">
        <f t="shared" si="47"/>
      </c>
      <c r="AR47" s="237"/>
      <c r="AS47" s="192">
        <f t="shared" si="48"/>
      </c>
      <c r="AT47" s="193">
        <f t="shared" si="49"/>
      </c>
      <c r="AU47" s="237"/>
      <c r="AV47" s="192">
        <f t="shared" si="50"/>
      </c>
      <c r="AW47" s="193">
        <f t="shared" si="51"/>
      </c>
      <c r="AX47" s="205"/>
      <c r="AY47" s="206">
        <f t="shared" si="52"/>
      </c>
      <c r="AZ47" s="206">
        <f t="shared" si="53"/>
      </c>
      <c r="BA47" s="191"/>
      <c r="BB47" s="192">
        <f t="shared" si="54"/>
      </c>
      <c r="BC47" s="193">
        <f t="shared" si="55"/>
      </c>
      <c r="BD47" s="191"/>
      <c r="BE47" s="240">
        <f t="shared" si="56"/>
      </c>
      <c r="BF47" s="241">
        <f t="shared" si="57"/>
      </c>
      <c r="BG47" s="196">
        <f t="shared" si="58"/>
        <v>22</v>
      </c>
      <c r="BH47" s="197">
        <f t="shared" si="61"/>
      </c>
      <c r="BI47" s="197">
        <f t="shared" si="59"/>
      </c>
      <c r="BJ47" s="207">
        <f t="shared" si="60"/>
        <v>11</v>
      </c>
      <c r="BK47" s="208"/>
      <c r="BL47" s="198">
        <v>12</v>
      </c>
      <c r="BM47" s="292"/>
      <c r="BN47" s="293">
        <f>COUNTIF(E47:V47,1)</f>
        <v>0</v>
      </c>
      <c r="BO47" s="201">
        <f t="shared" si="64"/>
        <v>0</v>
      </c>
      <c r="BP47" s="201">
        <f t="shared" si="64"/>
        <v>0</v>
      </c>
      <c r="BQ47" s="201">
        <f t="shared" si="64"/>
        <v>0</v>
      </c>
      <c r="BR47" s="201">
        <f t="shared" si="64"/>
        <v>0</v>
      </c>
      <c r="BS47" s="201">
        <f t="shared" si="64"/>
        <v>0</v>
      </c>
      <c r="BT47" s="201">
        <f t="shared" si="64"/>
        <v>0</v>
      </c>
      <c r="BW47" s="206"/>
      <c r="BX47" s="206"/>
      <c r="BY47" s="206"/>
    </row>
    <row r="48" spans="1:77" s="203" customFormat="1" ht="12.75" customHeight="1">
      <c r="A48" s="271">
        <v>53</v>
      </c>
      <c r="B48" s="184">
        <f>RANK(Y48,Y$3:Y$52,1)</f>
        <v>46</v>
      </c>
      <c r="C48" s="35" t="s">
        <v>188</v>
      </c>
      <c r="D48" s="230" t="s">
        <v>183</v>
      </c>
      <c r="E48" s="210">
        <v>13</v>
      </c>
      <c r="F48" s="211"/>
      <c r="G48" s="212">
        <v>10</v>
      </c>
      <c r="H48" s="211">
        <v>10</v>
      </c>
      <c r="I48" s="212"/>
      <c r="J48" s="211"/>
      <c r="K48" s="212"/>
      <c r="L48" s="211"/>
      <c r="M48" s="212"/>
      <c r="N48" s="212"/>
      <c r="O48" s="210"/>
      <c r="P48" s="211"/>
      <c r="Q48" s="210"/>
      <c r="R48" s="211"/>
      <c r="S48" s="212"/>
      <c r="T48" s="212"/>
      <c r="U48" s="210"/>
      <c r="V48" s="211"/>
      <c r="W48" s="210"/>
      <c r="X48" s="211"/>
      <c r="Y48" s="214">
        <f t="shared" si="35"/>
        <v>11.666666666666666</v>
      </c>
      <c r="Z48" s="215">
        <f t="shared" si="36"/>
        <v>3</v>
      </c>
      <c r="AA48" s="216">
        <f t="shared" si="37"/>
        <v>10</v>
      </c>
      <c r="AB48" s="216">
        <f t="shared" si="38"/>
        <v>13</v>
      </c>
      <c r="AC48" s="247"/>
      <c r="AD48" s="217">
        <f t="shared" si="31"/>
        <v>13</v>
      </c>
      <c r="AE48" s="218">
        <f t="shared" si="39"/>
      </c>
      <c r="AF48" s="219">
        <v>1</v>
      </c>
      <c r="AG48" s="217">
        <f t="shared" si="40"/>
        <v>11</v>
      </c>
      <c r="AH48" s="258">
        <f t="shared" si="41"/>
        <v>11</v>
      </c>
      <c r="AI48" s="235"/>
      <c r="AJ48" s="210">
        <f t="shared" si="42"/>
      </c>
      <c r="AK48" s="211">
        <f t="shared" si="43"/>
      </c>
      <c r="AL48" s="247"/>
      <c r="AM48" s="210">
        <f t="shared" si="44"/>
      </c>
      <c r="AN48" s="211">
        <f t="shared" si="45"/>
      </c>
      <c r="AO48" s="235"/>
      <c r="AP48" s="210">
        <f t="shared" si="46"/>
      </c>
      <c r="AQ48" s="211">
        <f t="shared" si="47"/>
      </c>
      <c r="AR48" s="235"/>
      <c r="AS48" s="210">
        <f t="shared" si="48"/>
      </c>
      <c r="AT48" s="211">
        <f t="shared" si="49"/>
      </c>
      <c r="AU48" s="235"/>
      <c r="AV48" s="210">
        <f t="shared" si="50"/>
      </c>
      <c r="AW48" s="211">
        <f t="shared" si="51"/>
      </c>
      <c r="AX48" s="220"/>
      <c r="AY48" s="221">
        <f t="shared" si="52"/>
      </c>
      <c r="AZ48" s="221">
        <f t="shared" si="53"/>
      </c>
      <c r="BA48" s="219"/>
      <c r="BB48" s="210">
        <f t="shared" si="54"/>
      </c>
      <c r="BC48" s="211">
        <f t="shared" si="55"/>
      </c>
      <c r="BD48" s="219"/>
      <c r="BE48" s="259">
        <f t="shared" si="56"/>
      </c>
      <c r="BF48" s="260">
        <f t="shared" si="57"/>
      </c>
      <c r="BG48" s="196">
        <f t="shared" si="58"/>
        <v>35</v>
      </c>
      <c r="BH48" s="222">
        <f t="shared" si="61"/>
      </c>
      <c r="BI48" s="222">
        <f t="shared" si="59"/>
      </c>
      <c r="BJ48" s="223">
        <f t="shared" si="60"/>
        <v>11.666666666666666</v>
      </c>
      <c r="BK48" s="224"/>
      <c r="BL48" s="225">
        <v>7.75</v>
      </c>
      <c r="BM48" s="292"/>
      <c r="BN48" s="293">
        <f>COUNTIF(E48:V48,1)</f>
        <v>0</v>
      </c>
      <c r="BO48" s="201">
        <f t="shared" si="64"/>
        <v>0</v>
      </c>
      <c r="BP48" s="201">
        <f t="shared" si="64"/>
        <v>0</v>
      </c>
      <c r="BQ48" s="201">
        <f t="shared" si="64"/>
        <v>0</v>
      </c>
      <c r="BR48" s="201">
        <f t="shared" si="64"/>
        <v>0</v>
      </c>
      <c r="BS48" s="201">
        <f t="shared" si="64"/>
        <v>0</v>
      </c>
      <c r="BT48" s="201">
        <f t="shared" si="64"/>
        <v>0</v>
      </c>
      <c r="BW48" s="206"/>
      <c r="BX48" s="206"/>
      <c r="BY48" s="206"/>
    </row>
    <row r="49" spans="1:77" s="203" customFormat="1" ht="12.75" customHeight="1">
      <c r="A49" s="271">
        <v>54</v>
      </c>
      <c r="B49" s="184">
        <f>RANK(Y49,Y$3:Y$52,1)</f>
        <v>47</v>
      </c>
      <c r="C49" s="72" t="s">
        <v>177</v>
      </c>
      <c r="D49" s="213" t="s">
        <v>266</v>
      </c>
      <c r="E49" s="192">
        <v>9</v>
      </c>
      <c r="F49" s="193">
        <v>13</v>
      </c>
      <c r="G49" s="186"/>
      <c r="H49" s="193"/>
      <c r="I49" s="186"/>
      <c r="J49" s="193"/>
      <c r="K49" s="186"/>
      <c r="L49" s="193"/>
      <c r="M49" s="186"/>
      <c r="N49" s="186"/>
      <c r="O49" s="192"/>
      <c r="P49" s="193"/>
      <c r="Q49" s="192"/>
      <c r="R49" s="193"/>
      <c r="S49" s="186"/>
      <c r="T49" s="186"/>
      <c r="U49" s="192"/>
      <c r="V49" s="193"/>
      <c r="W49" s="192"/>
      <c r="X49" s="193"/>
      <c r="Y49" s="187">
        <f t="shared" si="35"/>
        <v>12</v>
      </c>
      <c r="Z49" s="188">
        <f t="shared" si="36"/>
        <v>2</v>
      </c>
      <c r="AA49" s="189">
        <f t="shared" si="37"/>
        <v>9</v>
      </c>
      <c r="AB49" s="189">
        <f t="shared" si="38"/>
        <v>13</v>
      </c>
      <c r="AC49" s="246">
        <v>1</v>
      </c>
      <c r="AD49" s="194">
        <f t="shared" si="31"/>
        <v>10</v>
      </c>
      <c r="AE49" s="190">
        <f t="shared" si="39"/>
        <v>14</v>
      </c>
      <c r="AF49" s="191"/>
      <c r="AG49" s="194">
        <f t="shared" si="40"/>
      </c>
      <c r="AH49" s="239">
        <f t="shared" si="41"/>
      </c>
      <c r="AI49" s="237"/>
      <c r="AJ49" s="192">
        <f t="shared" si="42"/>
      </c>
      <c r="AK49" s="193">
        <f t="shared" si="43"/>
      </c>
      <c r="AL49" s="246"/>
      <c r="AM49" s="192">
        <f t="shared" si="44"/>
      </c>
      <c r="AN49" s="193">
        <f t="shared" si="45"/>
      </c>
      <c r="AO49" s="237"/>
      <c r="AP49" s="192">
        <f t="shared" si="46"/>
      </c>
      <c r="AQ49" s="193">
        <f t="shared" si="47"/>
      </c>
      <c r="AR49" s="237"/>
      <c r="AS49" s="192">
        <f t="shared" si="48"/>
      </c>
      <c r="AT49" s="193">
        <f t="shared" si="49"/>
      </c>
      <c r="AU49" s="237"/>
      <c r="AV49" s="192">
        <f t="shared" si="50"/>
      </c>
      <c r="AW49" s="193">
        <f t="shared" si="51"/>
      </c>
      <c r="AX49" s="205"/>
      <c r="AY49" s="206">
        <f t="shared" si="52"/>
      </c>
      <c r="AZ49" s="206">
        <f t="shared" si="53"/>
      </c>
      <c r="BA49" s="191"/>
      <c r="BB49" s="192">
        <f t="shared" si="54"/>
      </c>
      <c r="BC49" s="193">
        <f t="shared" si="55"/>
      </c>
      <c r="BD49" s="191"/>
      <c r="BE49" s="240">
        <f t="shared" si="56"/>
      </c>
      <c r="BF49" s="241">
        <f t="shared" si="57"/>
      </c>
      <c r="BG49" s="196">
        <f t="shared" si="58"/>
        <v>24</v>
      </c>
      <c r="BH49" s="197">
        <f t="shared" si="61"/>
      </c>
      <c r="BI49" s="197">
        <f t="shared" si="59"/>
      </c>
      <c r="BJ49" s="207">
        <f t="shared" si="60"/>
        <v>12</v>
      </c>
      <c r="BK49" s="208"/>
      <c r="BL49" s="198">
        <v>12</v>
      </c>
      <c r="BM49" s="292"/>
      <c r="BN49" s="293">
        <f>COUNTIF(E49:V49,1)</f>
        <v>0</v>
      </c>
      <c r="BO49" s="201">
        <f t="shared" si="64"/>
        <v>0</v>
      </c>
      <c r="BP49" s="201">
        <f t="shared" si="64"/>
        <v>0</v>
      </c>
      <c r="BQ49" s="201">
        <f t="shared" si="64"/>
        <v>0</v>
      </c>
      <c r="BR49" s="201">
        <f t="shared" si="64"/>
        <v>0</v>
      </c>
      <c r="BS49" s="201">
        <f t="shared" si="64"/>
        <v>0</v>
      </c>
      <c r="BT49" s="201">
        <f t="shared" si="64"/>
        <v>0</v>
      </c>
      <c r="BW49" s="206"/>
      <c r="BX49" s="206"/>
      <c r="BY49" s="206"/>
    </row>
    <row r="50" spans="1:77" s="203" customFormat="1" ht="12.75" customHeight="1">
      <c r="A50" s="271">
        <v>55</v>
      </c>
      <c r="B50" s="184">
        <f>RANK(Y50,Y$3:Y$52,1)</f>
        <v>48</v>
      </c>
      <c r="C50" s="35" t="s">
        <v>188</v>
      </c>
      <c r="D50" s="213" t="s">
        <v>256</v>
      </c>
      <c r="E50" s="192">
        <v>13</v>
      </c>
      <c r="F50" s="193">
        <v>13</v>
      </c>
      <c r="G50" s="186"/>
      <c r="H50" s="193"/>
      <c r="I50" s="186"/>
      <c r="J50" s="193"/>
      <c r="K50" s="186"/>
      <c r="L50" s="193"/>
      <c r="M50" s="186"/>
      <c r="N50" s="186"/>
      <c r="O50" s="192"/>
      <c r="P50" s="193"/>
      <c r="Q50" s="192"/>
      <c r="R50" s="193"/>
      <c r="S50" s="186"/>
      <c r="T50" s="186"/>
      <c r="U50" s="192"/>
      <c r="V50" s="193"/>
      <c r="W50" s="192"/>
      <c r="X50" s="193"/>
      <c r="Y50" s="187">
        <f t="shared" si="35"/>
        <v>12.25</v>
      </c>
      <c r="Z50" s="188">
        <f t="shared" si="36"/>
        <v>2</v>
      </c>
      <c r="AA50" s="189">
        <f t="shared" si="37"/>
        <v>13</v>
      </c>
      <c r="AB50" s="189">
        <f t="shared" si="38"/>
        <v>13</v>
      </c>
      <c r="AC50" s="246">
        <v>2</v>
      </c>
      <c r="AD50" s="194">
        <f t="shared" si="31"/>
        <v>15</v>
      </c>
      <c r="AE50" s="190">
        <f t="shared" si="39"/>
        <v>15</v>
      </c>
      <c r="AF50" s="191"/>
      <c r="AG50" s="194">
        <f t="shared" si="40"/>
      </c>
      <c r="AH50" s="239">
        <f t="shared" si="41"/>
      </c>
      <c r="AI50" s="237"/>
      <c r="AJ50" s="192">
        <f t="shared" si="42"/>
      </c>
      <c r="AK50" s="193">
        <f t="shared" si="43"/>
      </c>
      <c r="AL50" s="246"/>
      <c r="AM50" s="192">
        <f t="shared" si="44"/>
      </c>
      <c r="AN50" s="193">
        <f t="shared" si="45"/>
      </c>
      <c r="AO50" s="237"/>
      <c r="AP50" s="192">
        <f t="shared" si="46"/>
      </c>
      <c r="AQ50" s="193">
        <f t="shared" si="47"/>
      </c>
      <c r="AR50" s="237"/>
      <c r="AS50" s="192">
        <f t="shared" si="48"/>
      </c>
      <c r="AT50" s="193">
        <f t="shared" si="49"/>
      </c>
      <c r="AU50" s="237"/>
      <c r="AV50" s="192">
        <f t="shared" si="50"/>
      </c>
      <c r="AW50" s="193">
        <f t="shared" si="51"/>
      </c>
      <c r="AX50" s="205"/>
      <c r="AY50" s="206">
        <f t="shared" si="52"/>
      </c>
      <c r="AZ50" s="206">
        <f t="shared" si="53"/>
      </c>
      <c r="BA50" s="191"/>
      <c r="BB50" s="192">
        <f t="shared" si="54"/>
      </c>
      <c r="BC50" s="193">
        <f t="shared" si="55"/>
      </c>
      <c r="BD50" s="191"/>
      <c r="BE50" s="240">
        <f t="shared" si="56"/>
      </c>
      <c r="BF50" s="241">
        <f t="shared" si="57"/>
      </c>
      <c r="BG50" s="196">
        <f t="shared" si="58"/>
        <v>30</v>
      </c>
      <c r="BH50" s="197">
        <f t="shared" si="61"/>
      </c>
      <c r="BI50" s="197">
        <f t="shared" si="59"/>
      </c>
      <c r="BJ50" s="207">
        <f t="shared" si="60"/>
        <v>15</v>
      </c>
      <c r="BK50" s="208"/>
      <c r="BL50" s="198">
        <v>9.5</v>
      </c>
      <c r="BM50" s="292"/>
      <c r="BN50" s="293"/>
      <c r="BO50" s="201"/>
      <c r="BP50" s="201"/>
      <c r="BQ50" s="201"/>
      <c r="BR50" s="201"/>
      <c r="BS50" s="201"/>
      <c r="BT50" s="201"/>
      <c r="BW50" s="206"/>
      <c r="BX50" s="206"/>
      <c r="BY50" s="206"/>
    </row>
    <row r="51" spans="1:77" s="203" customFormat="1" ht="12.75" customHeight="1">
      <c r="A51" s="271">
        <v>56</v>
      </c>
      <c r="B51" s="184">
        <f>RANK(Y51,Y$3:Y$52,1)</f>
        <v>49</v>
      </c>
      <c r="C51" s="72" t="s">
        <v>177</v>
      </c>
      <c r="D51" s="213" t="s">
        <v>67</v>
      </c>
      <c r="E51" s="192"/>
      <c r="F51" s="193"/>
      <c r="G51" s="186">
        <v>12</v>
      </c>
      <c r="H51" s="193">
        <v>12</v>
      </c>
      <c r="I51" s="186"/>
      <c r="J51" s="193"/>
      <c r="K51" s="186"/>
      <c r="L51" s="193"/>
      <c r="M51" s="186"/>
      <c r="N51" s="186"/>
      <c r="O51" s="192"/>
      <c r="P51" s="193"/>
      <c r="Q51" s="192"/>
      <c r="R51" s="193"/>
      <c r="S51" s="186"/>
      <c r="T51" s="186"/>
      <c r="U51" s="192"/>
      <c r="V51" s="193"/>
      <c r="W51" s="192"/>
      <c r="X51" s="193"/>
      <c r="Y51" s="187">
        <f t="shared" si="35"/>
        <v>12.5</v>
      </c>
      <c r="Z51" s="188">
        <f t="shared" si="36"/>
        <v>2</v>
      </c>
      <c r="AA51" s="189">
        <f t="shared" si="37"/>
        <v>12</v>
      </c>
      <c r="AB51" s="189">
        <f t="shared" si="38"/>
        <v>12</v>
      </c>
      <c r="AC51" s="246"/>
      <c r="AD51" s="194">
        <f t="shared" si="31"/>
      </c>
      <c r="AE51" s="190">
        <f t="shared" si="39"/>
      </c>
      <c r="AF51" s="191">
        <v>1</v>
      </c>
      <c r="AG51" s="194">
        <f t="shared" si="40"/>
        <v>13</v>
      </c>
      <c r="AH51" s="239">
        <f t="shared" si="41"/>
        <v>13</v>
      </c>
      <c r="AI51" s="237"/>
      <c r="AJ51" s="192">
        <f t="shared" si="42"/>
      </c>
      <c r="AK51" s="193">
        <f t="shared" si="43"/>
      </c>
      <c r="AL51" s="246"/>
      <c r="AM51" s="192">
        <f t="shared" si="44"/>
      </c>
      <c r="AN51" s="193">
        <f t="shared" si="45"/>
      </c>
      <c r="AO51" s="237"/>
      <c r="AP51" s="192">
        <f t="shared" si="46"/>
      </c>
      <c r="AQ51" s="193">
        <f t="shared" si="47"/>
      </c>
      <c r="AR51" s="237"/>
      <c r="AS51" s="192">
        <f t="shared" si="48"/>
      </c>
      <c r="AT51" s="193">
        <f t="shared" si="49"/>
      </c>
      <c r="AU51" s="237"/>
      <c r="AV51" s="192">
        <f t="shared" si="50"/>
      </c>
      <c r="AW51" s="193">
        <f t="shared" si="51"/>
      </c>
      <c r="AX51" s="205"/>
      <c r="AY51" s="206">
        <f t="shared" si="52"/>
      </c>
      <c r="AZ51" s="206">
        <f t="shared" si="53"/>
      </c>
      <c r="BA51" s="191"/>
      <c r="BB51" s="192">
        <f t="shared" si="54"/>
      </c>
      <c r="BC51" s="193">
        <f t="shared" si="55"/>
      </c>
      <c r="BD51" s="191"/>
      <c r="BE51" s="240">
        <f t="shared" si="56"/>
      </c>
      <c r="BF51" s="241">
        <f t="shared" si="57"/>
      </c>
      <c r="BG51" s="196">
        <f t="shared" si="58"/>
        <v>26</v>
      </c>
      <c r="BH51" s="197">
        <f t="shared" si="61"/>
      </c>
      <c r="BI51" s="197">
        <f t="shared" si="59"/>
      </c>
      <c r="BJ51" s="207">
        <f t="shared" si="60"/>
        <v>13</v>
      </c>
      <c r="BK51" s="208"/>
      <c r="BL51" s="198">
        <v>12</v>
      </c>
      <c r="BM51" s="292"/>
      <c r="BN51" s="293"/>
      <c r="BO51" s="201"/>
      <c r="BP51" s="201"/>
      <c r="BQ51" s="201"/>
      <c r="BR51" s="201"/>
      <c r="BS51" s="201"/>
      <c r="BT51" s="201"/>
      <c r="BW51" s="206"/>
      <c r="BX51" s="206"/>
      <c r="BY51" s="206"/>
    </row>
    <row r="52" spans="1:77" s="203" customFormat="1" ht="12.75" customHeight="1">
      <c r="A52" s="250">
        <v>57</v>
      </c>
      <c r="B52" s="184">
        <f>RANK(Y52,Y$3:Y$52,1)</f>
        <v>50</v>
      </c>
      <c r="C52" s="291" t="s">
        <v>189</v>
      </c>
      <c r="D52" s="213" t="s">
        <v>66</v>
      </c>
      <c r="E52" s="192"/>
      <c r="F52" s="193"/>
      <c r="G52" s="186">
        <v>9</v>
      </c>
      <c r="H52" s="193">
        <v>14</v>
      </c>
      <c r="I52" s="186"/>
      <c r="J52" s="193"/>
      <c r="K52" s="186"/>
      <c r="L52" s="193"/>
      <c r="M52" s="186"/>
      <c r="N52" s="186"/>
      <c r="O52" s="192"/>
      <c r="P52" s="193"/>
      <c r="Q52" s="192"/>
      <c r="R52" s="193"/>
      <c r="S52" s="186"/>
      <c r="T52" s="186"/>
      <c r="U52" s="192"/>
      <c r="V52" s="193"/>
      <c r="W52" s="192"/>
      <c r="X52" s="193"/>
      <c r="Y52" s="187">
        <f t="shared" si="35"/>
        <v>12.75</v>
      </c>
      <c r="Z52" s="188">
        <f t="shared" si="36"/>
        <v>2</v>
      </c>
      <c r="AA52" s="189">
        <f t="shared" si="37"/>
        <v>9</v>
      </c>
      <c r="AB52" s="189">
        <f t="shared" si="38"/>
        <v>14</v>
      </c>
      <c r="AC52" s="246"/>
      <c r="AD52" s="194">
        <f t="shared" si="31"/>
      </c>
      <c r="AE52" s="190">
        <f t="shared" si="39"/>
      </c>
      <c r="AF52" s="191">
        <v>2</v>
      </c>
      <c r="AG52" s="194">
        <f t="shared" si="40"/>
        <v>11</v>
      </c>
      <c r="AH52" s="239">
        <f t="shared" si="41"/>
        <v>16</v>
      </c>
      <c r="AI52" s="237"/>
      <c r="AJ52" s="192">
        <f t="shared" si="42"/>
      </c>
      <c r="AK52" s="193">
        <f t="shared" si="43"/>
      </c>
      <c r="AL52" s="246"/>
      <c r="AM52" s="192">
        <f t="shared" si="44"/>
      </c>
      <c r="AN52" s="193">
        <f t="shared" si="45"/>
      </c>
      <c r="AO52" s="237"/>
      <c r="AP52" s="192">
        <f t="shared" si="46"/>
      </c>
      <c r="AQ52" s="193">
        <f t="shared" si="47"/>
      </c>
      <c r="AR52" s="237"/>
      <c r="AS52" s="192">
        <f t="shared" si="48"/>
      </c>
      <c r="AT52" s="193">
        <f t="shared" si="49"/>
      </c>
      <c r="AU52" s="237"/>
      <c r="AV52" s="192">
        <f t="shared" si="50"/>
      </c>
      <c r="AW52" s="193">
        <f t="shared" si="51"/>
      </c>
      <c r="AX52" s="205"/>
      <c r="AY52" s="206">
        <f t="shared" si="52"/>
      </c>
      <c r="AZ52" s="206">
        <f t="shared" si="53"/>
      </c>
      <c r="BA52" s="191"/>
      <c r="BB52" s="192">
        <f t="shared" si="54"/>
      </c>
      <c r="BC52" s="193">
        <f t="shared" si="55"/>
      </c>
      <c r="BD52" s="191"/>
      <c r="BE52" s="240">
        <f t="shared" si="56"/>
      </c>
      <c r="BF52" s="241">
        <f t="shared" si="57"/>
      </c>
      <c r="BG52" s="196">
        <f t="shared" si="58"/>
        <v>27</v>
      </c>
      <c r="BH52" s="197">
        <f t="shared" si="61"/>
      </c>
      <c r="BI52" s="197">
        <f t="shared" si="59"/>
      </c>
      <c r="BJ52" s="207">
        <f t="shared" si="60"/>
        <v>13.5</v>
      </c>
      <c r="BK52" s="208"/>
      <c r="BL52" s="198">
        <v>12</v>
      </c>
      <c r="BM52" s="292"/>
      <c r="BN52" s="293"/>
      <c r="BO52" s="201"/>
      <c r="BP52" s="201"/>
      <c r="BQ52" s="201"/>
      <c r="BR52" s="201"/>
      <c r="BS52" s="201"/>
      <c r="BT52" s="201"/>
      <c r="BW52" s="206"/>
      <c r="BX52" s="206"/>
      <c r="BY52" s="206"/>
    </row>
    <row r="53" spans="1:66" s="203" customFormat="1" ht="9.75">
      <c r="A53" s="25"/>
      <c r="B53" s="203" t="s">
        <v>52</v>
      </c>
      <c r="C53" s="242">
        <f>COUNTA(B3:B52)</f>
        <v>50</v>
      </c>
      <c r="E53" s="203">
        <f>COUNTA(E3:E35)</f>
        <v>19</v>
      </c>
      <c r="O53" s="203">
        <f>COUNTA(O3:O32)</f>
        <v>0</v>
      </c>
      <c r="Q53" s="203">
        <f>COUNTA(Q3:Q32)</f>
        <v>0</v>
      </c>
      <c r="U53" s="203">
        <f>COUNTA(U3:U32)</f>
        <v>10</v>
      </c>
      <c r="W53" s="203">
        <f>COUNTA(W3:W32)</f>
        <v>17</v>
      </c>
      <c r="AA53" s="209"/>
      <c r="AB53" s="209"/>
      <c r="AC53" s="209"/>
      <c r="AF53" s="209">
        <f>COUNTA(D3:D32)-SUM(AF54:AF55)</f>
        <v>20</v>
      </c>
      <c r="AR53" s="209">
        <f>COUNTA(O3:O32)-SUM(AR54:AR55)</f>
        <v>0</v>
      </c>
      <c r="AU53" s="209">
        <f>COUNTA(Q3:Q32)-SUM(AU54:AU55)</f>
        <v>0</v>
      </c>
      <c r="BA53" s="209">
        <f>COUNTA(V3:V32)-SUM(BA54:BA55)</f>
        <v>0</v>
      </c>
      <c r="BD53" s="209">
        <f>COUNTA(X3:X32)-SUM(BD54:BD55)</f>
        <v>5</v>
      </c>
      <c r="BG53" s="209"/>
      <c r="BH53" s="209"/>
      <c r="BI53" s="209"/>
      <c r="BJ53" s="209"/>
      <c r="BK53" s="243"/>
      <c r="BL53" s="209">
        <v>1.4285714285714286</v>
      </c>
      <c r="BM53" s="209"/>
      <c r="BN53" s="209"/>
    </row>
    <row r="54" spans="32:56" ht="9.75">
      <c r="AF54" s="244">
        <f>COUNTIF(AF3:AF32,1)</f>
        <v>4</v>
      </c>
      <c r="AR54" s="244">
        <f>COUNTIF(AR3:AR32,1)</f>
        <v>0</v>
      </c>
      <c r="AU54" s="244">
        <f>COUNTIF(AU3:AU32,1)</f>
        <v>0</v>
      </c>
      <c r="BA54" s="244">
        <f>COUNTIF(BA3:BA32,1)</f>
        <v>4</v>
      </c>
      <c r="BD54" s="244">
        <f>COUNTIF(BD3:BD32,1)</f>
        <v>8</v>
      </c>
    </row>
    <row r="55" spans="2:56" ht="9.75">
      <c r="B55" s="242" t="s">
        <v>184</v>
      </c>
      <c r="AF55" s="244">
        <f>COUNTIF(AF3:AF32,2)</f>
        <v>6</v>
      </c>
      <c r="AR55" s="244">
        <f>COUNTIF(AR3:AR32,2)</f>
        <v>0</v>
      </c>
      <c r="AU55" s="244">
        <f>COUNTIF(AU3:AU32,2)</f>
        <v>0</v>
      </c>
      <c r="BA55" s="244">
        <f>COUNTIF(BA3:BA32,2)</f>
        <v>6</v>
      </c>
      <c r="BD55" s="244">
        <f>COUNTIF(BD3:BD32,2)</f>
        <v>4</v>
      </c>
    </row>
    <row r="56" ht="9.75">
      <c r="B56" s="242" t="s">
        <v>205</v>
      </c>
    </row>
  </sheetData>
  <sheetProtection/>
  <autoFilter ref="C1:D56"/>
  <mergeCells count="5">
    <mergeCell ref="BA2:BB2"/>
    <mergeCell ref="AU2:AV2"/>
    <mergeCell ref="W2:X2"/>
    <mergeCell ref="BD1:BF1"/>
    <mergeCell ref="BD2:BF2"/>
  </mergeCells>
  <conditionalFormatting sqref="CA5:CB7 E45:X45 BW50:BY52 AM3:AQ44 AG3:AK44 BE3:BF44 AS3:AT44 AV3:AZ44 E3:Y44 BB3:BC44 AD3:AE44 BW3:BY46">
    <cfRule type="cellIs" priority="26" dxfId="1" operator="equal" stopIfTrue="1">
      <formula>1</formula>
    </cfRule>
  </conditionalFormatting>
  <conditionalFormatting sqref="Z3:Z44">
    <cfRule type="cellIs" priority="27" dxfId="0" operator="greaterThan" stopIfTrue="1">
      <formula>7</formula>
    </cfRule>
  </conditionalFormatting>
  <conditionalFormatting sqref="AM52:AQ52 AG52:AK52 BE52:BF52 AS52:AT52 AV52:AZ52 Y52 BB52:BC52 AD52:AE52">
    <cfRule type="cellIs" priority="24" dxfId="1" operator="equal" stopIfTrue="1">
      <formula>1</formula>
    </cfRule>
  </conditionalFormatting>
  <conditionalFormatting sqref="Z52">
    <cfRule type="cellIs" priority="25" dxfId="0" operator="greaterThan" stopIfTrue="1">
      <formula>7</formula>
    </cfRule>
  </conditionalFormatting>
  <conditionalFormatting sqref="E46:X46 E52:X52">
    <cfRule type="cellIs" priority="23" dxfId="1" operator="equal" stopIfTrue="1">
      <formula>1</formula>
    </cfRule>
  </conditionalFormatting>
  <conditionalFormatting sqref="AM46:AQ46 AG46:AK46 BE46:BF46 AS46:AT46 AV46:AZ46 Y46 BB46:BC46 AD46:AE46">
    <cfRule type="cellIs" priority="21" dxfId="1" operator="equal" stopIfTrue="1">
      <formula>1</formula>
    </cfRule>
  </conditionalFormatting>
  <conditionalFormatting sqref="Z46">
    <cfRule type="cellIs" priority="22" dxfId="0" operator="greaterThan" stopIfTrue="1">
      <formula>7</formula>
    </cfRule>
  </conditionalFormatting>
  <conditionalFormatting sqref="AM45:AQ45 AG45:AK45 BE45:BF45 AS45:AT45 AV45:AZ45 Y45 BB45:BC45 AD45:AE45">
    <cfRule type="cellIs" priority="19" dxfId="1" operator="equal" stopIfTrue="1">
      <formula>1</formula>
    </cfRule>
  </conditionalFormatting>
  <conditionalFormatting sqref="Z45">
    <cfRule type="cellIs" priority="20" dxfId="0" operator="greaterThan" stopIfTrue="1">
      <formula>7</formula>
    </cfRule>
  </conditionalFormatting>
  <conditionalFormatting sqref="E50:X51">
    <cfRule type="cellIs" priority="18" dxfId="1" operator="equal" stopIfTrue="1">
      <formula>1</formula>
    </cfRule>
  </conditionalFormatting>
  <conditionalFormatting sqref="AM50:AQ50 AG50:AK50 BE50:BF50 AS50:AT50 AV50:AZ50 Y50 BB50:BC50 AD50:AE50">
    <cfRule type="cellIs" priority="14" dxfId="1" operator="equal" stopIfTrue="1">
      <formula>1</formula>
    </cfRule>
  </conditionalFormatting>
  <conditionalFormatting sqref="Z50">
    <cfRule type="cellIs" priority="15" dxfId="0" operator="greaterThan" stopIfTrue="1">
      <formula>7</formula>
    </cfRule>
  </conditionalFormatting>
  <conditionalFormatting sqref="AM47:AQ47 AG47:AK47 BE47:BF47 AS47:AT47 AV47:AZ47 Y47 BB47:BC47 AD47:AE47">
    <cfRule type="cellIs" priority="10" dxfId="1" operator="equal" stopIfTrue="1">
      <formula>1</formula>
    </cfRule>
  </conditionalFormatting>
  <conditionalFormatting sqref="Z47">
    <cfRule type="cellIs" priority="11" dxfId="0" operator="greaterThan" stopIfTrue="1">
      <formula>7</formula>
    </cfRule>
  </conditionalFormatting>
  <conditionalFormatting sqref="BW47:BY48">
    <cfRule type="cellIs" priority="13" dxfId="1" operator="equal" stopIfTrue="1">
      <formula>1</formula>
    </cfRule>
  </conditionalFormatting>
  <conditionalFormatting sqref="E47:X47">
    <cfRule type="cellIs" priority="12" dxfId="1" operator="equal" stopIfTrue="1">
      <formula>1</formula>
    </cfRule>
  </conditionalFormatting>
  <conditionalFormatting sqref="AM48:AQ48 AG48:AK48 BE48:BF48 AS48:AT48 AV48:AZ48 Y48 BB48:BC48 AD48:AE48">
    <cfRule type="cellIs" priority="7" dxfId="1" operator="equal" stopIfTrue="1">
      <formula>1</formula>
    </cfRule>
  </conditionalFormatting>
  <conditionalFormatting sqref="Z48">
    <cfRule type="cellIs" priority="8" dxfId="0" operator="greaterThan" stopIfTrue="1">
      <formula>7</formula>
    </cfRule>
  </conditionalFormatting>
  <conditionalFormatting sqref="E48:X48">
    <cfRule type="cellIs" priority="9" dxfId="1" operator="equal" stopIfTrue="1">
      <formula>1</formula>
    </cfRule>
  </conditionalFormatting>
  <conditionalFormatting sqref="BW49:BY49">
    <cfRule type="cellIs" priority="6" dxfId="1" operator="equal" stopIfTrue="1">
      <formula>1</formula>
    </cfRule>
  </conditionalFormatting>
  <conditionalFormatting sqref="AM49:AQ49 AG49:AK49 BE49:BF49 AS49:AT49 AV49:AZ49 Y49 BB49:BC49 AD49:AE49">
    <cfRule type="cellIs" priority="3" dxfId="1" operator="equal" stopIfTrue="1">
      <formula>1</formula>
    </cfRule>
  </conditionalFormatting>
  <conditionalFormatting sqref="Z49">
    <cfRule type="cellIs" priority="4" dxfId="0" operator="greaterThan" stopIfTrue="1">
      <formula>7</formula>
    </cfRule>
  </conditionalFormatting>
  <conditionalFormatting sqref="E49:X49">
    <cfRule type="cellIs" priority="5" dxfId="1" operator="equal" stopIfTrue="1">
      <formula>1</formula>
    </cfRule>
  </conditionalFormatting>
  <conditionalFormatting sqref="AM51:AQ51 AG51:AK51 BE51:BF51 AS51:AT51 AV51:AZ51 Y51 BB51:BC51 AD51:AE51">
    <cfRule type="cellIs" priority="1" dxfId="1" operator="equal" stopIfTrue="1">
      <formula>1</formula>
    </cfRule>
  </conditionalFormatting>
  <conditionalFormatting sqref="Z51">
    <cfRule type="cellIs" priority="2" dxfId="0" operator="greaterThan" stopIfTrue="1">
      <formula>7</formula>
    </cfRule>
  </conditionalFormatting>
  <printOptions/>
  <pageMargins left="0.39000000000000007" right="0.16" top="0.59" bottom="0.59" header="0.51" footer="0.51"/>
  <pageSetup fitToHeight="1" fitToWidth="1"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zoomScale="80" zoomScaleNormal="80" workbookViewId="0" topLeftCell="A1">
      <selection activeCell="K11" sqref="K11"/>
    </sheetView>
  </sheetViews>
  <sheetFormatPr defaultColWidth="8.8515625" defaultRowHeight="12.75"/>
  <cols>
    <col min="1" max="11" width="15.421875" style="0" customWidth="1"/>
  </cols>
  <sheetData>
    <row r="1" spans="1:11" ht="16.5">
      <c r="A1" s="55" t="s">
        <v>32</v>
      </c>
      <c r="B1" s="26" t="s">
        <v>53</v>
      </c>
      <c r="C1" s="27"/>
      <c r="D1" s="27"/>
      <c r="E1" s="27"/>
      <c r="F1" s="27"/>
      <c r="G1" s="27"/>
      <c r="H1" s="27"/>
      <c r="I1" s="27"/>
      <c r="J1" s="27"/>
      <c r="K1" s="144"/>
    </row>
    <row r="2" spans="1:11" ht="16.5">
      <c r="A2" s="58" t="s">
        <v>262</v>
      </c>
      <c r="B2" s="145">
        <v>3</v>
      </c>
      <c r="C2" s="145">
        <v>1</v>
      </c>
      <c r="D2" s="145">
        <v>2</v>
      </c>
      <c r="E2" s="145">
        <v>1</v>
      </c>
      <c r="F2" s="145">
        <v>3</v>
      </c>
      <c r="G2" s="145">
        <v>2</v>
      </c>
      <c r="H2" s="146">
        <v>1</v>
      </c>
      <c r="I2" s="146">
        <v>2</v>
      </c>
      <c r="J2" s="146">
        <v>3</v>
      </c>
      <c r="K2" s="145">
        <v>2</v>
      </c>
    </row>
    <row r="3" spans="1:11" ht="16.5">
      <c r="A3" s="58" t="s">
        <v>263</v>
      </c>
      <c r="B3" s="145">
        <v>2</v>
      </c>
      <c r="C3" s="145">
        <v>3</v>
      </c>
      <c r="D3" s="145">
        <v>1</v>
      </c>
      <c r="E3" s="145">
        <v>2</v>
      </c>
      <c r="F3" s="145">
        <v>1</v>
      </c>
      <c r="G3" s="145">
        <v>3</v>
      </c>
      <c r="H3" s="146">
        <v>3</v>
      </c>
      <c r="I3" s="146">
        <v>1</v>
      </c>
      <c r="J3" s="146">
        <v>2</v>
      </c>
      <c r="K3" s="145">
        <v>3</v>
      </c>
    </row>
    <row r="4" spans="1:11" ht="16.5">
      <c r="A4" s="58" t="s">
        <v>264</v>
      </c>
      <c r="B4" s="145">
        <v>1</v>
      </c>
      <c r="C4" s="145">
        <v>2</v>
      </c>
      <c r="D4" s="145">
        <v>3</v>
      </c>
      <c r="E4" s="145">
        <v>3</v>
      </c>
      <c r="F4" s="145">
        <v>2</v>
      </c>
      <c r="G4" s="145">
        <v>1</v>
      </c>
      <c r="H4" s="146">
        <v>2</v>
      </c>
      <c r="I4" s="146">
        <v>3</v>
      </c>
      <c r="J4" s="146">
        <v>1</v>
      </c>
      <c r="K4" s="145">
        <v>1</v>
      </c>
    </row>
    <row r="5" spans="1:11" ht="16.5">
      <c r="A5" s="54"/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6.5">
      <c r="A6" s="56" t="s">
        <v>33</v>
      </c>
      <c r="B6" s="165" t="s">
        <v>92</v>
      </c>
      <c r="C6" s="165" t="s">
        <v>93</v>
      </c>
      <c r="D6" s="165" t="s">
        <v>176</v>
      </c>
      <c r="E6" s="165" t="s">
        <v>94</v>
      </c>
      <c r="F6" s="165" t="s">
        <v>28</v>
      </c>
      <c r="G6" s="165" t="s">
        <v>95</v>
      </c>
      <c r="H6" s="165" t="s">
        <v>291</v>
      </c>
      <c r="I6" s="165" t="s">
        <v>292</v>
      </c>
      <c r="J6" s="165" t="s">
        <v>293</v>
      </c>
      <c r="K6" s="165" t="s">
        <v>294</v>
      </c>
    </row>
    <row r="7" spans="1:11" ht="16.5">
      <c r="A7" s="56" t="s">
        <v>117</v>
      </c>
      <c r="B7" s="148">
        <v>1</v>
      </c>
      <c r="C7" s="148">
        <v>2</v>
      </c>
      <c r="D7" s="148">
        <v>3</v>
      </c>
      <c r="E7" s="148">
        <v>4</v>
      </c>
      <c r="F7" s="148">
        <v>5</v>
      </c>
      <c r="G7" s="148">
        <v>6</v>
      </c>
      <c r="H7" s="148">
        <v>7</v>
      </c>
      <c r="I7" s="148">
        <v>8</v>
      </c>
      <c r="J7" s="148">
        <v>9</v>
      </c>
      <c r="K7" s="148">
        <v>10</v>
      </c>
    </row>
    <row r="8" spans="1:23" ht="16.5">
      <c r="A8" s="149" t="s">
        <v>54</v>
      </c>
      <c r="B8" s="150" t="s">
        <v>188</v>
      </c>
      <c r="C8" s="150" t="s">
        <v>118</v>
      </c>
      <c r="D8" s="150" t="s">
        <v>261</v>
      </c>
      <c r="E8" s="150" t="s">
        <v>181</v>
      </c>
      <c r="F8" s="150" t="s">
        <v>260</v>
      </c>
      <c r="H8" s="150" t="s">
        <v>233</v>
      </c>
      <c r="I8" s="150" t="s">
        <v>155</v>
      </c>
      <c r="J8" s="150" t="s">
        <v>45</v>
      </c>
      <c r="K8" s="150" t="s">
        <v>261</v>
      </c>
      <c r="W8" s="88"/>
    </row>
    <row r="9" spans="1:11" ht="16.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6.5">
      <c r="A10" s="151" t="s">
        <v>259</v>
      </c>
      <c r="B10" s="145" t="s">
        <v>186</v>
      </c>
      <c r="C10" s="145" t="s">
        <v>187</v>
      </c>
      <c r="D10" s="145" t="s">
        <v>202</v>
      </c>
      <c r="E10" s="145" t="s">
        <v>203</v>
      </c>
      <c r="F10" s="145" t="s">
        <v>212</v>
      </c>
      <c r="G10" s="145" t="s">
        <v>111</v>
      </c>
      <c r="H10" s="145" t="s">
        <v>119</v>
      </c>
      <c r="I10" s="145" t="s">
        <v>208</v>
      </c>
      <c r="J10" s="145" t="s">
        <v>29</v>
      </c>
      <c r="K10" s="145" t="s">
        <v>186</v>
      </c>
    </row>
    <row r="11" spans="1:11" ht="16.5">
      <c r="A11" s="152" t="s">
        <v>181</v>
      </c>
      <c r="B11" s="145" t="s">
        <v>29</v>
      </c>
      <c r="C11" s="145" t="s">
        <v>186</v>
      </c>
      <c r="D11" s="145" t="s">
        <v>187</v>
      </c>
      <c r="E11" s="145" t="s">
        <v>202</v>
      </c>
      <c r="F11" s="145" t="s">
        <v>203</v>
      </c>
      <c r="G11" s="145" t="s">
        <v>212</v>
      </c>
      <c r="H11" s="145" t="s">
        <v>111</v>
      </c>
      <c r="I11" s="145" t="s">
        <v>119</v>
      </c>
      <c r="J11" s="145" t="s">
        <v>208</v>
      </c>
      <c r="K11" s="145" t="s">
        <v>29</v>
      </c>
    </row>
    <row r="12" spans="1:11" ht="16.5">
      <c r="A12" s="153" t="s">
        <v>233</v>
      </c>
      <c r="B12" s="145" t="s">
        <v>208</v>
      </c>
      <c r="C12" s="145" t="s">
        <v>29</v>
      </c>
      <c r="D12" s="145" t="s">
        <v>186</v>
      </c>
      <c r="E12" s="145" t="s">
        <v>187</v>
      </c>
      <c r="F12" s="145" t="s">
        <v>202</v>
      </c>
      <c r="G12" s="145" t="s">
        <v>203</v>
      </c>
      <c r="H12" s="145" t="s">
        <v>212</v>
      </c>
      <c r="I12" s="145" t="s">
        <v>111</v>
      </c>
      <c r="J12" s="145" t="s">
        <v>119</v>
      </c>
      <c r="K12" s="145" t="s">
        <v>208</v>
      </c>
    </row>
    <row r="13" spans="1:11" ht="16.5">
      <c r="A13" s="154" t="s">
        <v>45</v>
      </c>
      <c r="B13" s="145" t="s">
        <v>119</v>
      </c>
      <c r="C13" s="145" t="s">
        <v>208</v>
      </c>
      <c r="D13" s="145" t="s">
        <v>29</v>
      </c>
      <c r="E13" s="145" t="s">
        <v>186</v>
      </c>
      <c r="F13" s="145" t="s">
        <v>187</v>
      </c>
      <c r="G13" s="145" t="s">
        <v>202</v>
      </c>
      <c r="H13" s="145" t="s">
        <v>203</v>
      </c>
      <c r="I13" s="145" t="s">
        <v>212</v>
      </c>
      <c r="J13" s="145" t="s">
        <v>111</v>
      </c>
      <c r="K13" s="145" t="s">
        <v>119</v>
      </c>
    </row>
    <row r="14" spans="1:11" ht="16.5">
      <c r="A14" s="155" t="s">
        <v>188</v>
      </c>
      <c r="B14" s="145" t="s">
        <v>111</v>
      </c>
      <c r="C14" s="145" t="s">
        <v>119</v>
      </c>
      <c r="D14" s="145" t="s">
        <v>208</v>
      </c>
      <c r="E14" s="145" t="s">
        <v>29</v>
      </c>
      <c r="F14" s="145" t="s">
        <v>186</v>
      </c>
      <c r="G14" s="145" t="s">
        <v>187</v>
      </c>
      <c r="H14" s="145" t="s">
        <v>202</v>
      </c>
      <c r="I14" s="145" t="s">
        <v>203</v>
      </c>
      <c r="J14" s="145" t="s">
        <v>212</v>
      </c>
      <c r="K14" s="145" t="s">
        <v>111</v>
      </c>
    </row>
    <row r="15" spans="1:11" ht="16.5">
      <c r="A15" s="156" t="s">
        <v>261</v>
      </c>
      <c r="B15" s="145" t="s">
        <v>212</v>
      </c>
      <c r="C15" s="145" t="s">
        <v>111</v>
      </c>
      <c r="D15" s="157" t="s">
        <v>119</v>
      </c>
      <c r="E15" s="157" t="s">
        <v>208</v>
      </c>
      <c r="F15" s="145" t="s">
        <v>29</v>
      </c>
      <c r="G15" s="145" t="s">
        <v>186</v>
      </c>
      <c r="H15" s="145" t="s">
        <v>187</v>
      </c>
      <c r="I15" s="145" t="s">
        <v>202</v>
      </c>
      <c r="J15" s="145" t="s">
        <v>203</v>
      </c>
      <c r="K15" s="145" t="s">
        <v>212</v>
      </c>
    </row>
    <row r="16" spans="1:11" ht="16.5">
      <c r="A16" s="158" t="s">
        <v>260</v>
      </c>
      <c r="B16" s="145" t="s">
        <v>203</v>
      </c>
      <c r="C16" s="145" t="s">
        <v>212</v>
      </c>
      <c r="D16" s="145" t="s">
        <v>111</v>
      </c>
      <c r="E16" s="145" t="s">
        <v>119</v>
      </c>
      <c r="F16" s="145" t="s">
        <v>208</v>
      </c>
      <c r="G16" s="145" t="s">
        <v>29</v>
      </c>
      <c r="H16" s="145" t="s">
        <v>186</v>
      </c>
      <c r="I16" s="145" t="s">
        <v>187</v>
      </c>
      <c r="J16" s="145" t="s">
        <v>202</v>
      </c>
      <c r="K16" s="145" t="s">
        <v>203</v>
      </c>
    </row>
    <row r="17" spans="1:11" ht="16.5">
      <c r="A17" s="159" t="s">
        <v>156</v>
      </c>
      <c r="B17" s="145" t="s">
        <v>187</v>
      </c>
      <c r="C17" s="145" t="s">
        <v>202</v>
      </c>
      <c r="D17" s="145" t="s">
        <v>203</v>
      </c>
      <c r="E17" s="145" t="s">
        <v>212</v>
      </c>
      <c r="F17" s="145" t="s">
        <v>119</v>
      </c>
      <c r="G17" s="145" t="s">
        <v>208</v>
      </c>
      <c r="H17" s="145" t="s">
        <v>29</v>
      </c>
      <c r="I17" s="145" t="s">
        <v>186</v>
      </c>
      <c r="J17" s="145" t="s">
        <v>187</v>
      </c>
      <c r="K17" s="145" t="s">
        <v>202</v>
      </c>
    </row>
    <row r="18" spans="1:11" ht="16.5">
      <c r="A18" s="160"/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1:11" ht="16.5">
      <c r="A19" s="160" t="s">
        <v>190</v>
      </c>
      <c r="B19" s="145" t="s">
        <v>240</v>
      </c>
      <c r="C19" s="145" t="s">
        <v>240</v>
      </c>
      <c r="D19" s="145" t="s">
        <v>240</v>
      </c>
      <c r="E19" s="145" t="s">
        <v>240</v>
      </c>
      <c r="F19" s="145" t="s">
        <v>240</v>
      </c>
      <c r="G19" s="145" t="s">
        <v>240</v>
      </c>
      <c r="H19" s="145" t="s">
        <v>240</v>
      </c>
      <c r="I19" s="145" t="s">
        <v>240</v>
      </c>
      <c r="J19" s="145" t="s">
        <v>240</v>
      </c>
      <c r="K19" s="145" t="s">
        <v>240</v>
      </c>
    </row>
    <row r="20" spans="1:11" ht="16.5">
      <c r="A20" s="160" t="s">
        <v>190</v>
      </c>
      <c r="B20" s="145" t="s">
        <v>241</v>
      </c>
      <c r="C20" s="145" t="s">
        <v>241</v>
      </c>
      <c r="D20" s="145" t="s">
        <v>241</v>
      </c>
      <c r="E20" s="145" t="s">
        <v>241</v>
      </c>
      <c r="F20" s="145" t="s">
        <v>241</v>
      </c>
      <c r="G20" s="145" t="s">
        <v>241</v>
      </c>
      <c r="H20" s="145" t="s">
        <v>241</v>
      </c>
      <c r="I20" s="145" t="s">
        <v>241</v>
      </c>
      <c r="J20" s="145" t="s">
        <v>241</v>
      </c>
      <c r="K20" s="145" t="s">
        <v>241</v>
      </c>
    </row>
    <row r="21" spans="1:11" ht="12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ht="16.5">
      <c r="A22" s="161" t="s">
        <v>226</v>
      </c>
      <c r="B22" s="145" t="s">
        <v>238</v>
      </c>
      <c r="C22" s="145" t="s">
        <v>238</v>
      </c>
      <c r="D22" s="145" t="s">
        <v>238</v>
      </c>
      <c r="E22" s="145" t="s">
        <v>238</v>
      </c>
      <c r="F22" s="145" t="s">
        <v>238</v>
      </c>
      <c r="G22" s="145" t="s">
        <v>238</v>
      </c>
      <c r="H22" s="145" t="s">
        <v>238</v>
      </c>
      <c r="I22" s="145" t="s">
        <v>238</v>
      </c>
      <c r="J22" s="145" t="s">
        <v>238</v>
      </c>
      <c r="K22" s="145" t="s">
        <v>238</v>
      </c>
    </row>
    <row r="23" spans="1:11" ht="33.75">
      <c r="A23" s="161" t="s">
        <v>130</v>
      </c>
      <c r="B23" s="145" t="s">
        <v>96</v>
      </c>
      <c r="C23" s="145" t="s">
        <v>96</v>
      </c>
      <c r="D23" s="145" t="s">
        <v>96</v>
      </c>
      <c r="E23" s="145" t="s">
        <v>96</v>
      </c>
      <c r="F23" s="145" t="s">
        <v>96</v>
      </c>
      <c r="G23" s="145" t="s">
        <v>96</v>
      </c>
      <c r="H23" s="145" t="s">
        <v>96</v>
      </c>
      <c r="I23" s="145" t="s">
        <v>96</v>
      </c>
      <c r="J23" s="145" t="s">
        <v>96</v>
      </c>
      <c r="K23" s="145" t="s">
        <v>96</v>
      </c>
    </row>
    <row r="24" spans="1:11" ht="16.5">
      <c r="A24" s="161" t="s">
        <v>131</v>
      </c>
      <c r="B24" s="145" t="s">
        <v>122</v>
      </c>
      <c r="C24" s="145" t="s">
        <v>122</v>
      </c>
      <c r="D24" s="145" t="s">
        <v>122</v>
      </c>
      <c r="E24" s="145" t="s">
        <v>122</v>
      </c>
      <c r="F24" s="145" t="s">
        <v>122</v>
      </c>
      <c r="G24" s="145" t="s">
        <v>122</v>
      </c>
      <c r="H24" s="145" t="s">
        <v>122</v>
      </c>
      <c r="I24" s="145" t="s">
        <v>122</v>
      </c>
      <c r="J24" s="145" t="s">
        <v>122</v>
      </c>
      <c r="K24" s="145" t="s">
        <v>122</v>
      </c>
    </row>
    <row r="25" spans="1:11" ht="16.5">
      <c r="A25" s="161" t="s">
        <v>132</v>
      </c>
      <c r="B25" s="145" t="s">
        <v>239</v>
      </c>
      <c r="C25" s="145" t="s">
        <v>239</v>
      </c>
      <c r="D25" s="145" t="s">
        <v>239</v>
      </c>
      <c r="E25" s="145" t="s">
        <v>239</v>
      </c>
      <c r="F25" s="145" t="s">
        <v>239</v>
      </c>
      <c r="G25" s="145" t="s">
        <v>239</v>
      </c>
      <c r="H25" s="145" t="s">
        <v>239</v>
      </c>
      <c r="I25" s="145" t="s">
        <v>239</v>
      </c>
      <c r="J25" s="145" t="s">
        <v>239</v>
      </c>
      <c r="K25" s="145" t="s">
        <v>239</v>
      </c>
    </row>
  </sheetData>
  <sheetProtection/>
  <printOptions/>
  <pageMargins left="0.75" right="0.75" top="1" bottom="1" header="0.5" footer="0.5"/>
  <pageSetup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4" sqref="D14"/>
    </sheetView>
  </sheetViews>
  <sheetFormatPr defaultColWidth="8.8515625" defaultRowHeight="12.75"/>
  <cols>
    <col min="1" max="1" width="39.28125" style="0" customWidth="1"/>
    <col min="2" max="2" width="3.7109375" style="0" customWidth="1"/>
  </cols>
  <sheetData>
    <row r="1" spans="2:3" ht="16.5">
      <c r="B1" s="87"/>
      <c r="C1" s="87"/>
    </row>
    <row r="2" spans="1:3" ht="16.5">
      <c r="A2" s="162" t="s">
        <v>227</v>
      </c>
      <c r="B2" s="87"/>
      <c r="C2" s="87"/>
    </row>
    <row r="3" spans="1:4" ht="16.5">
      <c r="A3" s="391" t="s">
        <v>257</v>
      </c>
      <c r="B3" s="392"/>
      <c r="C3" s="163"/>
      <c r="D3" s="164">
        <v>4</v>
      </c>
    </row>
    <row r="4" spans="1:3" ht="16.5">
      <c r="A4" s="87"/>
      <c r="B4" s="87"/>
      <c r="C4" s="87"/>
    </row>
    <row r="5" spans="1:4" ht="16.5">
      <c r="A5" s="391" t="s">
        <v>91</v>
      </c>
      <c r="B5" s="392"/>
      <c r="C5" s="392"/>
      <c r="D5" s="164">
        <v>1</v>
      </c>
    </row>
    <row r="6" spans="1:3" ht="16.5">
      <c r="A6" s="87"/>
      <c r="B6" s="87"/>
      <c r="C6" s="87"/>
    </row>
    <row r="7" spans="1:3" ht="16.5">
      <c r="A7" s="87" t="s">
        <v>138</v>
      </c>
      <c r="B7" s="87"/>
      <c r="C7" s="87"/>
    </row>
    <row r="8" spans="1:3" ht="16.5">
      <c r="A8" s="87" t="s">
        <v>159</v>
      </c>
      <c r="B8" s="87"/>
      <c r="C8" s="87"/>
    </row>
    <row r="9" spans="1:3" ht="16.5">
      <c r="A9" s="87"/>
      <c r="B9" s="87"/>
      <c r="C9" s="87"/>
    </row>
    <row r="10" spans="1:3" ht="16.5">
      <c r="A10" s="87"/>
      <c r="B10" s="87"/>
      <c r="C10" s="87"/>
    </row>
    <row r="11" spans="1:3" ht="16.5">
      <c r="A11" s="87"/>
      <c r="B11" s="87"/>
      <c r="C11" s="87"/>
    </row>
  </sheetData>
  <sheetProtection/>
  <mergeCells count="2">
    <mergeCell ref="A3:B3"/>
    <mergeCell ref="A5:C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Petroleum Development Oman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mu51647</dc:creator>
  <cp:keywords/>
  <dc:description/>
  <cp:lastModifiedBy>Ronald Wortel</cp:lastModifiedBy>
  <cp:lastPrinted>2012-06-11T06:50:40Z</cp:lastPrinted>
  <dcterms:created xsi:type="dcterms:W3CDTF">2005-09-27T03:28:22Z</dcterms:created>
  <dcterms:modified xsi:type="dcterms:W3CDTF">2012-07-30T07:01:56Z</dcterms:modified>
  <cp:category/>
  <cp:version/>
  <cp:contentType/>
  <cp:contentStatus/>
</cp:coreProperties>
</file>