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56" windowWidth="9000" windowHeight="8325" activeTab="0"/>
  </bookViews>
  <sheets>
    <sheet name="FAST" sheetId="1" r:id="rId1"/>
    <sheet name="Island Records" sheetId="2" r:id="rId2"/>
  </sheets>
  <definedNames>
    <definedName name="_xlnm.Print_Area" localSheetId="1">'Island Records'!$A$1:$M$33</definedName>
  </definedNames>
  <calcPr fullCalcOnLoad="1"/>
</workbook>
</file>

<file path=xl/sharedStrings.xml><?xml version="1.0" encoding="utf-8"?>
<sst xmlns="http://schemas.openxmlformats.org/spreadsheetml/2006/main" count="257" uniqueCount="127">
  <si>
    <t>HOBIE 18</t>
  </si>
  <si>
    <t>Helm/Crew</t>
  </si>
  <si>
    <t>Date</t>
  </si>
  <si>
    <t>Time</t>
  </si>
  <si>
    <t>Dirk Jan Kramers/Dalhuijsen</t>
  </si>
  <si>
    <t>Peter Zonjee/Marc Peters</t>
  </si>
  <si>
    <t>Erik Dalhuijsen/Kramers</t>
  </si>
  <si>
    <t>Klaus Mueller/Hank Koelemij</t>
  </si>
  <si>
    <t>LASERS:</t>
  </si>
  <si>
    <t>Name</t>
  </si>
  <si>
    <t>Andre Sombekke</t>
  </si>
  <si>
    <t>Robert Karstel</t>
  </si>
  <si>
    <t>KESTRELS:</t>
  </si>
  <si>
    <t>WIND SURFERS:</t>
  </si>
  <si>
    <t>Rod Lance /Dom. Knowles</t>
  </si>
  <si>
    <t>Roderick Kooiman</t>
  </si>
  <si>
    <t>Peter Benjamins/Heinrich Rothenhofer</t>
  </si>
  <si>
    <t>Rules:</t>
  </si>
  <si>
    <t>HOBIE 16</t>
  </si>
  <si>
    <t>Tony/Eric van Thiel</t>
  </si>
  <si>
    <t>Dave Clark/Jane Nicolson</t>
  </si>
  <si>
    <t>Milan Hendrikse/Volkert Vahrenkamp</t>
  </si>
  <si>
    <t>Laser 2000</t>
  </si>
  <si>
    <t>Mark Newall/Volker Vahrenkamp</t>
  </si>
  <si>
    <t>Helm</t>
  </si>
  <si>
    <t>Rob Mink</t>
  </si>
  <si>
    <t>2.33.30</t>
  </si>
  <si>
    <t>Rob Nieuwenhuis/Chuck Heller</t>
  </si>
  <si>
    <t>Blue Ribbon</t>
  </si>
  <si>
    <t>Golden Duck</t>
  </si>
  <si>
    <t>Optimist</t>
  </si>
  <si>
    <t xml:space="preserve">Douwe Sickler </t>
  </si>
  <si>
    <t>Volkert Vahrenkamp</t>
  </si>
  <si>
    <t>1.42.45</t>
  </si>
  <si>
    <t>Topper</t>
  </si>
  <si>
    <t>1.45.00</t>
  </si>
  <si>
    <t>Dave Clark/Victoria Grainger</t>
  </si>
  <si>
    <t>Nol van de Haterd</t>
  </si>
  <si>
    <t>Round The Island Sailing Records</t>
  </si>
  <si>
    <t>Actual  Elapsed Time</t>
  </si>
  <si>
    <t>Normalised to a H16 Time</t>
  </si>
  <si>
    <t>Distance kn</t>
  </si>
  <si>
    <t>M</t>
  </si>
  <si>
    <t>S</t>
  </si>
  <si>
    <t>Handicap</t>
  </si>
  <si>
    <t>Total seconds</t>
  </si>
  <si>
    <t>Corrected Time</t>
  </si>
  <si>
    <t>Total time</t>
  </si>
  <si>
    <t>Total minutes</t>
  </si>
  <si>
    <t>Hobie 16</t>
  </si>
  <si>
    <t>Fastest</t>
  </si>
  <si>
    <t>Dave Clark</t>
  </si>
  <si>
    <t>Victoria Grainger</t>
  </si>
  <si>
    <t>Jen Heller</t>
  </si>
  <si>
    <t>Average Speed</t>
  </si>
  <si>
    <t xml:space="preserve">Time mins for 1kn </t>
  </si>
  <si>
    <t>PYS</t>
  </si>
  <si>
    <t>% Difference</t>
  </si>
  <si>
    <t>Factor to Normalise to H16 Time</t>
  </si>
  <si>
    <t>Normalised Time</t>
  </si>
  <si>
    <t>SCHRS</t>
  </si>
  <si>
    <t>Nacra 20</t>
  </si>
  <si>
    <t>Vincent Hengst</t>
  </si>
  <si>
    <t>?</t>
  </si>
  <si>
    <t>H16</t>
  </si>
  <si>
    <t>Hobie 20</t>
  </si>
  <si>
    <t>P16</t>
  </si>
  <si>
    <t>Nacra F18</t>
  </si>
  <si>
    <t>Volker Vahrenkamp</t>
  </si>
  <si>
    <t>Hobie 18</t>
  </si>
  <si>
    <t>Nacra Inter 18</t>
  </si>
  <si>
    <t>F18</t>
  </si>
  <si>
    <t>Inter Nacra 18</t>
  </si>
  <si>
    <t>Second</t>
  </si>
  <si>
    <t>Tony van Thiel</t>
  </si>
  <si>
    <t>Nacra F20</t>
  </si>
  <si>
    <t>Third</t>
  </si>
  <si>
    <t>Peter Zonjee</t>
  </si>
  <si>
    <t>Marc Peters</t>
  </si>
  <si>
    <t>Laser 1</t>
  </si>
  <si>
    <t>Prindle 16</t>
  </si>
  <si>
    <t>Kestrel</t>
  </si>
  <si>
    <t>Klaus Mueller</t>
  </si>
  <si>
    <t xml:space="preserve">Hank Koelemij </t>
  </si>
  <si>
    <t>Rod Lance</t>
  </si>
  <si>
    <t>Dom Knowles</t>
  </si>
  <si>
    <t>H16S</t>
  </si>
  <si>
    <t>Dave Long</t>
  </si>
  <si>
    <t>Gethin Thomas</t>
  </si>
  <si>
    <t>Windsurfer</t>
  </si>
  <si>
    <t>Douwe Sickler</t>
  </si>
  <si>
    <t>Laser</t>
  </si>
  <si>
    <t>Fourth</t>
  </si>
  <si>
    <t>NA</t>
  </si>
  <si>
    <t>Dirk Jan Kramers</t>
  </si>
  <si>
    <t>Eric Dalhuijsen</t>
  </si>
  <si>
    <t>All</t>
  </si>
  <si>
    <t>Records</t>
  </si>
  <si>
    <t xml:space="preserve">Class time to beat H16 </t>
  </si>
  <si>
    <t>-</t>
  </si>
  <si>
    <t>Peter Benjamins</t>
  </si>
  <si>
    <t>1.31.03</t>
  </si>
  <si>
    <t>PRINDLE</t>
  </si>
  <si>
    <t>Vincent Hengst/??</t>
  </si>
  <si>
    <t>Dave Long/Gethin Thomas</t>
  </si>
  <si>
    <t>1.09.05</t>
  </si>
  <si>
    <t>Klaus Mueller/Dave Clark</t>
  </si>
  <si>
    <t>1 Start from and finish on boat club beach between two ramps. Around island on port or starboard</t>
  </si>
  <si>
    <t>2 Timing by Boatsman or other official timekeeper. Info and updates Tony van Thiel (67-8759)</t>
  </si>
  <si>
    <t>3 Time starts: last foot lifted from bottom/beach. Time ends: First touch of beach</t>
  </si>
  <si>
    <t>4 Wear life jackets and ensure rescue boat is available</t>
  </si>
  <si>
    <t>Heinrich Rothenhofer</t>
  </si>
  <si>
    <t xml:space="preserve">  RAHBC:  FASTEST   TIMES   AROUND   FAHAL  ISLAND</t>
  </si>
  <si>
    <t>Volker Vahrenkamp/Joe Cummings</t>
  </si>
  <si>
    <t>Joe Cummigs</t>
  </si>
  <si>
    <t>Tony van Thiel/Fred Rourke</t>
  </si>
  <si>
    <t>HOBIE 20 Miracle</t>
  </si>
  <si>
    <t>Tony &amp; PH van Thiel &amp; Nick Saeby</t>
  </si>
  <si>
    <t xml:space="preserve">Volker Vahrenkamp/Fred Rourke </t>
  </si>
  <si>
    <t>PH van Thiel &amp; Nick Seaby</t>
  </si>
  <si>
    <t>Tony/Paul Henri van Thiel</t>
  </si>
  <si>
    <t>Paul-Henri van Thiel</t>
  </si>
  <si>
    <t>Rev 23 Feb 07</t>
  </si>
  <si>
    <t>Thomas Clark (8 1/2 years)</t>
  </si>
  <si>
    <t>2.09.30</t>
  </si>
  <si>
    <t>Fifth</t>
  </si>
  <si>
    <t>Thomas Clark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</si>
</sst>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  <numFmt numFmtId="179" formatCode="[$-809]dd\ mmmm\ yyyy"/>
    <numFmt numFmtId="180" formatCode="mmm\-yyyy"/>
    <numFmt numFmtId="181" formatCode="[$-409]dddd\,\ mmmm\ dd\,\ 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10"/>
      <name val="MS Sans Serif"/>
      <family val="0"/>
    </font>
    <font>
      <b/>
      <sz val="12"/>
      <name val="MS Sans Serif"/>
      <family val="0"/>
    </font>
    <font>
      <b/>
      <sz val="18"/>
      <color indexed="12"/>
      <name val="MS Sans Serif"/>
      <family val="2"/>
    </font>
    <font>
      <b/>
      <sz val="9"/>
      <name val="MS Sans Serif"/>
      <family val="2"/>
    </font>
    <font>
      <b/>
      <sz val="9.5"/>
      <color indexed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name val="MS Sans Serif"/>
      <family val="0"/>
    </font>
    <font>
      <b/>
      <sz val="10"/>
      <color indexed="12"/>
      <name val="MS Sans Serif"/>
      <family val="0"/>
    </font>
    <font>
      <sz val="8"/>
      <name val="Arial"/>
      <family val="0"/>
    </font>
    <font>
      <b/>
      <sz val="28"/>
      <name val="Arial"/>
      <family val="2"/>
    </font>
    <font>
      <b/>
      <sz val="14"/>
      <color indexed="53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sz val="26"/>
      <name val="Arial"/>
      <family val="0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15" fontId="0" fillId="0" borderId="0" xfId="0" applyNumberFormat="1" applyFill="1" applyBorder="1" applyAlignment="1">
      <alignment horizontal="left"/>
    </xf>
    <xf numFmtId="15" fontId="0" fillId="0" borderId="0" xfId="0" applyNumberFormat="1" applyAlignment="1">
      <alignment horizontal="center"/>
    </xf>
    <xf numFmtId="15" fontId="10" fillId="2" borderId="1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15" fontId="11" fillId="2" borderId="1" xfId="0" applyNumberFormat="1" applyFont="1" applyFill="1" applyBorder="1" applyAlignment="1">
      <alignment horizontal="center"/>
    </xf>
    <xf numFmtId="15" fontId="11" fillId="2" borderId="1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/>
    </xf>
    <xf numFmtId="15" fontId="11" fillId="2" borderId="5" xfId="0" applyNumberFormat="1" applyFont="1" applyFill="1" applyBorder="1" applyAlignment="1">
      <alignment/>
    </xf>
    <xf numFmtId="15" fontId="11" fillId="2" borderId="1" xfId="0" applyNumberFormat="1" applyFont="1" applyFill="1" applyBorder="1" applyAlignment="1">
      <alignment/>
    </xf>
    <xf numFmtId="15" fontId="11" fillId="2" borderId="0" xfId="0" applyNumberFormat="1" applyFont="1" applyFill="1" applyBorder="1" applyAlignment="1">
      <alignment/>
    </xf>
    <xf numFmtId="2" fontId="11" fillId="2" borderId="2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 quotePrefix="1">
      <alignment horizontal="left"/>
    </xf>
    <xf numFmtId="15" fontId="11" fillId="2" borderId="1" xfId="0" applyNumberFormat="1" applyFont="1" applyFill="1" applyBorder="1" applyAlignment="1">
      <alignment horizontal="center" vertical="center"/>
    </xf>
    <xf numFmtId="15" fontId="11" fillId="2" borderId="0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1" fillId="2" borderId="3" xfId="0" applyFont="1" applyFill="1" applyBorder="1" applyAlignment="1" quotePrefix="1">
      <alignment horizontal="left" vertical="center"/>
    </xf>
    <xf numFmtId="0" fontId="10" fillId="3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5" fontId="11" fillId="2" borderId="0" xfId="0" applyNumberFormat="1" applyFont="1" applyFill="1" applyBorder="1" applyAlignment="1">
      <alignment/>
    </xf>
    <xf numFmtId="15" fontId="11" fillId="2" borderId="5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15" fontId="11" fillId="2" borderId="5" xfId="0" applyNumberFormat="1" applyFont="1" applyFill="1" applyBorder="1" applyAlignment="1">
      <alignment horizontal="center"/>
    </xf>
    <xf numFmtId="0" fontId="18" fillId="0" borderId="0" xfId="21" applyFont="1" applyBorder="1" applyAlignment="1">
      <alignment horizontal="center" vertical="center" wrapText="1"/>
      <protection/>
    </xf>
    <xf numFmtId="14" fontId="10" fillId="0" borderId="0" xfId="21" applyNumberFormat="1" applyFont="1" applyBorder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11" fillId="0" borderId="0" xfId="21" applyBorder="1" applyAlignment="1">
      <alignment horizontal="center" vertical="center"/>
      <protection/>
    </xf>
    <xf numFmtId="0" fontId="11" fillId="0" borderId="1" xfId="21" applyBorder="1" applyAlignment="1">
      <alignment horizontal="center" vertical="center"/>
      <protection/>
    </xf>
    <xf numFmtId="0" fontId="11" fillId="0" borderId="1" xfId="21" applyBorder="1" applyAlignment="1">
      <alignment horizontal="center" vertical="center" wrapText="1"/>
      <protection/>
    </xf>
    <xf numFmtId="0" fontId="11" fillId="0" borderId="0" xfId="21" applyAlignment="1">
      <alignment horizontal="center" vertical="center" wrapText="1"/>
      <protection/>
    </xf>
    <xf numFmtId="2" fontId="20" fillId="0" borderId="0" xfId="21" applyNumberFormat="1" applyFont="1" applyBorder="1" applyAlignment="1">
      <alignment horizontal="center" vertical="center"/>
      <protection/>
    </xf>
    <xf numFmtId="14" fontId="19" fillId="0" borderId="0" xfId="21" applyNumberFormat="1" applyFont="1" applyBorder="1" applyAlignment="1">
      <alignment horizontal="center" vertical="center"/>
      <protection/>
    </xf>
    <xf numFmtId="14" fontId="21" fillId="0" borderId="1" xfId="21" applyNumberFormat="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178" fontId="23" fillId="0" borderId="1" xfId="21" applyNumberFormat="1" applyFont="1" applyBorder="1" applyAlignment="1">
      <alignment horizontal="center" vertical="center"/>
      <protection/>
    </xf>
    <xf numFmtId="177" fontId="11" fillId="0" borderId="1" xfId="21" applyNumberFormat="1" applyFont="1" applyBorder="1" applyAlignment="1">
      <alignment horizontal="center" vertical="center"/>
      <protection/>
    </xf>
    <xf numFmtId="1" fontId="11" fillId="0" borderId="1" xfId="21" applyNumberFormat="1" applyBorder="1" applyAlignment="1">
      <alignment horizontal="center" vertical="center"/>
      <protection/>
    </xf>
    <xf numFmtId="0" fontId="24" fillId="0" borderId="7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4" fillId="0" borderId="8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vertical="center" textRotation="90" wrapText="1"/>
      <protection/>
    </xf>
    <xf numFmtId="177" fontId="11" fillId="0" borderId="0" xfId="21" applyNumberFormat="1" applyFont="1" applyAlignment="1">
      <alignment horizontal="center" vertical="center"/>
      <protection/>
    </xf>
    <xf numFmtId="14" fontId="18" fillId="0" borderId="1" xfId="21" applyNumberFormat="1" applyFont="1" applyBorder="1" applyAlignment="1">
      <alignment horizontal="center"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11" fillId="1" borderId="0" xfId="21" applyFill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2" fontId="23" fillId="0" borderId="0" xfId="21" applyNumberFormat="1" applyFont="1" applyAlignment="1">
      <alignment horizontal="center" vertical="center"/>
      <protection/>
    </xf>
    <xf numFmtId="0" fontId="23" fillId="0" borderId="0" xfId="21" applyFont="1" applyAlignment="1">
      <alignment horizontal="center" vertical="center"/>
      <protection/>
    </xf>
    <xf numFmtId="178" fontId="26" fillId="3" borderId="1" xfId="21" applyNumberFormat="1" applyFont="1" applyFill="1" applyBorder="1" applyAlignment="1">
      <alignment horizontal="center" vertical="center"/>
      <protection/>
    </xf>
    <xf numFmtId="0" fontId="9" fillId="3" borderId="1" xfId="21" applyFont="1" applyFill="1" applyBorder="1" applyAlignment="1">
      <alignment horizontal="center" vertical="center"/>
      <protection/>
    </xf>
    <xf numFmtId="0" fontId="9" fillId="3" borderId="9" xfId="21" applyFont="1" applyFill="1" applyBorder="1" applyAlignment="1">
      <alignment horizontal="center" vertical="center"/>
      <protection/>
    </xf>
    <xf numFmtId="1" fontId="9" fillId="3" borderId="2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Border="1" applyAlignment="1">
      <alignment horizontal="center"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2" fontId="11" fillId="0" borderId="0" xfId="21" applyNumberFormat="1" applyFont="1" applyBorder="1" applyAlignment="1">
      <alignment horizontal="center" vertical="center"/>
      <protection/>
    </xf>
    <xf numFmtId="14" fontId="27" fillId="0" borderId="1" xfId="21" applyNumberFormat="1" applyFont="1" applyBorder="1" applyAlignment="1">
      <alignment horizontal="right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11" fillId="3" borderId="0" xfId="21" applyFill="1" applyAlignment="1">
      <alignment horizontal="center" vertical="center"/>
      <protection/>
    </xf>
    <xf numFmtId="10" fontId="11" fillId="0" borderId="1" xfId="21" applyNumberFormat="1" applyBorder="1" applyAlignment="1">
      <alignment horizontal="center" vertical="center"/>
      <protection/>
    </xf>
    <xf numFmtId="2" fontId="11" fillId="0" borderId="1" xfId="21" applyNumberFormat="1" applyBorder="1" applyAlignment="1">
      <alignment horizontal="center" vertical="center"/>
      <protection/>
    </xf>
    <xf numFmtId="178" fontId="26" fillId="4" borderId="1" xfId="21" applyNumberFormat="1" applyFont="1" applyFill="1" applyBorder="1" applyAlignment="1">
      <alignment horizontal="center" vertical="center"/>
      <protection/>
    </xf>
    <xf numFmtId="0" fontId="9" fillId="4" borderId="1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1" fontId="9" fillId="4" borderId="2" xfId="21" applyNumberFormat="1" applyFont="1" applyFill="1" applyBorder="1" applyAlignment="1">
      <alignment horizontal="center" vertical="center"/>
      <protection/>
    </xf>
    <xf numFmtId="178" fontId="27" fillId="0" borderId="0" xfId="21" applyNumberFormat="1" applyFont="1" applyBorder="1" applyAlignment="1">
      <alignment horizontal="center" vertical="center"/>
      <protection/>
    </xf>
    <xf numFmtId="2" fontId="27" fillId="0" borderId="0" xfId="21" applyNumberFormat="1" applyFont="1" applyBorder="1" applyAlignment="1">
      <alignment horizontal="center" vertical="center"/>
      <protection/>
    </xf>
    <xf numFmtId="0" fontId="10" fillId="1" borderId="10" xfId="21" applyFont="1" applyFill="1" applyBorder="1" applyAlignment="1">
      <alignment vertical="center"/>
      <protection/>
    </xf>
    <xf numFmtId="0" fontId="26" fillId="1" borderId="10" xfId="21" applyFont="1" applyFill="1" applyBorder="1" applyAlignment="1">
      <alignment vertical="center"/>
      <protection/>
    </xf>
    <xf numFmtId="0" fontId="10" fillId="1" borderId="11" xfId="21" applyFont="1" applyFill="1" applyBorder="1" applyAlignment="1">
      <alignment vertical="center"/>
      <protection/>
    </xf>
    <xf numFmtId="0" fontId="10" fillId="1" borderId="0" xfId="21" applyFont="1" applyFill="1" applyBorder="1" applyAlignment="1">
      <alignment vertical="center"/>
      <protection/>
    </xf>
    <xf numFmtId="178" fontId="11" fillId="1" borderId="0" xfId="21" applyNumberFormat="1" applyFill="1" applyBorder="1" applyAlignment="1">
      <alignment horizontal="center" vertical="center"/>
      <protection/>
    </xf>
    <xf numFmtId="2" fontId="11" fillId="1" borderId="0" xfId="21" applyNumberFormat="1" applyFill="1" applyBorder="1" applyAlignment="1">
      <alignment vertical="center"/>
      <protection/>
    </xf>
    <xf numFmtId="0" fontId="11" fillId="0" borderId="0" xfId="2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28" fillId="0" borderId="0" xfId="21" applyFont="1" applyBorder="1" applyAlignment="1">
      <alignment vertical="center" textRotation="90" wrapText="1"/>
      <protection/>
    </xf>
    <xf numFmtId="0" fontId="11" fillId="0" borderId="0" xfId="21">
      <alignment/>
      <protection/>
    </xf>
    <xf numFmtId="0" fontId="26" fillId="3" borderId="1" xfId="2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vertical="center" wrapText="1"/>
      <protection/>
    </xf>
    <xf numFmtId="0" fontId="18" fillId="0" borderId="8" xfId="21" applyFont="1" applyBorder="1" applyAlignment="1">
      <alignment vertical="center" wrapText="1"/>
      <protection/>
    </xf>
    <xf numFmtId="0" fontId="9" fillId="3" borderId="12" xfId="21" applyFont="1" applyFill="1" applyBorder="1" applyAlignment="1">
      <alignment horizontal="left" vertical="center"/>
      <protection/>
    </xf>
    <xf numFmtId="0" fontId="9" fillId="4" borderId="12" xfId="21" applyFont="1" applyFill="1" applyBorder="1" applyAlignment="1">
      <alignment horizontal="left" vertical="center"/>
      <protection/>
    </xf>
    <xf numFmtId="0" fontId="11" fillId="1" borderId="13" xfId="21" applyFill="1" applyBorder="1" applyAlignment="1">
      <alignment vertical="center"/>
      <protection/>
    </xf>
    <xf numFmtId="0" fontId="25" fillId="0" borderId="14" xfId="21" applyFont="1" applyBorder="1" applyAlignment="1">
      <alignment vertical="center" wrapText="1"/>
      <protection/>
    </xf>
    <xf numFmtId="0" fontId="29" fillId="0" borderId="15" xfId="21" applyFont="1" applyBorder="1" applyAlignment="1">
      <alignment horizontal="center" vertical="center" wrapText="1"/>
      <protection/>
    </xf>
    <xf numFmtId="0" fontId="29" fillId="0" borderId="16" xfId="21" applyFont="1" applyBorder="1" applyAlignment="1">
      <alignment horizontal="center" vertical="center" wrapText="1"/>
      <protection/>
    </xf>
    <xf numFmtId="0" fontId="11" fillId="1" borderId="8" xfId="21" applyFill="1" applyBorder="1" applyAlignment="1">
      <alignment vertical="center"/>
      <protection/>
    </xf>
    <xf numFmtId="0" fontId="9" fillId="3" borderId="17" xfId="21" applyFont="1" applyFill="1" applyBorder="1" applyAlignment="1">
      <alignment horizontal="left" vertical="center"/>
      <protection/>
    </xf>
    <xf numFmtId="178" fontId="26" fillId="3" borderId="18" xfId="21" applyNumberFormat="1" applyFont="1" applyFill="1" applyBorder="1" applyAlignment="1">
      <alignment horizontal="center" vertical="center"/>
      <protection/>
    </xf>
    <xf numFmtId="0" fontId="9" fillId="3" borderId="18" xfId="21" applyFont="1" applyFill="1" applyBorder="1" applyAlignment="1">
      <alignment horizontal="center" vertical="center"/>
      <protection/>
    </xf>
    <xf numFmtId="0" fontId="9" fillId="3" borderId="19" xfId="21" applyFont="1" applyFill="1" applyBorder="1" applyAlignment="1">
      <alignment horizontal="center" vertical="center"/>
      <protection/>
    </xf>
    <xf numFmtId="1" fontId="9" fillId="3" borderId="20" xfId="21" applyNumberFormat="1" applyFont="1" applyFill="1" applyBorder="1" applyAlignment="1">
      <alignment horizontal="center" vertical="center"/>
      <protection/>
    </xf>
    <xf numFmtId="0" fontId="17" fillId="0" borderId="21" xfId="21" applyFont="1" applyBorder="1" applyAlignment="1">
      <alignment vertical="center"/>
      <protection/>
    </xf>
    <xf numFmtId="0" fontId="17" fillId="0" borderId="22" xfId="21" applyFont="1" applyBorder="1" applyAlignment="1">
      <alignment vertical="center"/>
      <protection/>
    </xf>
    <xf numFmtId="0" fontId="30" fillId="5" borderId="23" xfId="21" applyFont="1" applyFill="1" applyBorder="1" applyAlignment="1">
      <alignment horizontal="center" vertical="center"/>
      <protection/>
    </xf>
    <xf numFmtId="0" fontId="30" fillId="5" borderId="24" xfId="21" applyFont="1" applyFill="1" applyBorder="1" applyAlignment="1">
      <alignment horizontal="center" vertical="center"/>
      <protection/>
    </xf>
    <xf numFmtId="0" fontId="30" fillId="5" borderId="25" xfId="21" applyFont="1" applyFill="1" applyBorder="1" applyAlignment="1">
      <alignment horizontal="center" vertical="center"/>
      <protection/>
    </xf>
    <xf numFmtId="0" fontId="11" fillId="1" borderId="7" xfId="21" applyFill="1" applyBorder="1" applyAlignment="1">
      <alignment vertical="center"/>
      <protection/>
    </xf>
    <xf numFmtId="0" fontId="31" fillId="6" borderId="23" xfId="21" applyFont="1" applyFill="1" applyBorder="1" applyAlignment="1">
      <alignment horizontal="center" vertical="center"/>
      <protection/>
    </xf>
    <xf numFmtId="0" fontId="31" fillId="6" borderId="25" xfId="21" applyFont="1" applyFill="1" applyBorder="1" applyAlignment="1">
      <alignment horizontal="center" vertical="center"/>
      <protection/>
    </xf>
    <xf numFmtId="0" fontId="30" fillId="5" borderId="26" xfId="21" applyFont="1" applyFill="1" applyBorder="1" applyAlignment="1">
      <alignment horizontal="center" vertical="center"/>
      <protection/>
    </xf>
    <xf numFmtId="0" fontId="31" fillId="6" borderId="26" xfId="21" applyFont="1" applyFill="1" applyBorder="1" applyAlignment="1">
      <alignment horizontal="center" vertical="center"/>
      <protection/>
    </xf>
    <xf numFmtId="0" fontId="9" fillId="3" borderId="27" xfId="21" applyFont="1" applyFill="1" applyBorder="1" applyAlignment="1">
      <alignment horizontal="center" vertical="center"/>
      <protection/>
    </xf>
    <xf numFmtId="0" fontId="9" fillId="3" borderId="20" xfId="21" applyFont="1" applyFill="1" applyBorder="1" applyAlignment="1">
      <alignment horizontal="center" vertical="center"/>
      <protection/>
    </xf>
    <xf numFmtId="0" fontId="9" fillId="4" borderId="28" xfId="21" applyFont="1" applyFill="1" applyBorder="1" applyAlignment="1">
      <alignment horizontal="center" vertical="center"/>
      <protection/>
    </xf>
    <xf numFmtId="0" fontId="9" fillId="4" borderId="2" xfId="21" applyFont="1" applyFill="1" applyBorder="1" applyAlignment="1">
      <alignment horizontal="center" vertical="center"/>
      <protection/>
    </xf>
    <xf numFmtId="0" fontId="9" fillId="3" borderId="28" xfId="21" applyFont="1" applyFill="1" applyBorder="1" applyAlignment="1">
      <alignment horizontal="center" vertical="center"/>
      <protection/>
    </xf>
    <xf numFmtId="0" fontId="9" fillId="3" borderId="2" xfId="21" applyFont="1" applyFill="1" applyBorder="1" applyAlignment="1">
      <alignment horizontal="center" vertical="center"/>
      <protection/>
    </xf>
    <xf numFmtId="0" fontId="9" fillId="4" borderId="3" xfId="21" applyFont="1" applyFill="1" applyBorder="1" applyAlignment="1">
      <alignment horizontal="center" vertical="center"/>
      <protection/>
    </xf>
    <xf numFmtId="0" fontId="10" fillId="1" borderId="28" xfId="21" applyFont="1" applyFill="1" applyBorder="1" applyAlignment="1">
      <alignment vertical="center"/>
      <protection/>
    </xf>
    <xf numFmtId="1" fontId="30" fillId="5" borderId="26" xfId="21" applyNumberFormat="1" applyFont="1" applyFill="1" applyBorder="1" applyAlignment="1">
      <alignment horizontal="center" vertical="center"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1" fontId="31" fillId="6" borderId="26" xfId="21" applyNumberFormat="1" applyFont="1" applyFill="1" applyBorder="1" applyAlignment="1">
      <alignment horizontal="center" vertical="center"/>
      <protection/>
    </xf>
    <xf numFmtId="0" fontId="18" fillId="0" borderId="14" xfId="21" applyFont="1" applyBorder="1" applyAlignment="1">
      <alignment horizontal="center" vertical="center" wrapText="1"/>
      <protection/>
    </xf>
    <xf numFmtId="14" fontId="30" fillId="5" borderId="29" xfId="21" applyNumberFormat="1" applyFont="1" applyFill="1" applyBorder="1" applyAlignment="1">
      <alignment horizontal="center" vertical="center"/>
      <protection/>
    </xf>
    <xf numFmtId="0" fontId="24" fillId="0" borderId="15" xfId="21" applyFont="1" applyBorder="1" applyAlignment="1">
      <alignment horizontal="center" vertical="center"/>
      <protection/>
    </xf>
    <xf numFmtId="14" fontId="31" fillId="6" borderId="29" xfId="21" applyNumberFormat="1" applyFont="1" applyFill="1" applyBorder="1" applyAlignment="1">
      <alignment horizontal="center" vertical="center"/>
      <protection/>
    </xf>
    <xf numFmtId="0" fontId="11" fillId="1" borderId="15" xfId="21" applyFill="1" applyBorder="1" applyAlignment="1">
      <alignment vertical="center"/>
      <protection/>
    </xf>
    <xf numFmtId="14" fontId="9" fillId="3" borderId="30" xfId="21" applyNumberFormat="1" applyFont="1" applyFill="1" applyBorder="1" applyAlignment="1">
      <alignment horizontal="center" vertical="center"/>
      <protection/>
    </xf>
    <xf numFmtId="14" fontId="9" fillId="4" borderId="31" xfId="21" applyNumberFormat="1" applyFont="1" applyFill="1" applyBorder="1" applyAlignment="1">
      <alignment horizontal="center" vertical="center"/>
      <protection/>
    </xf>
    <xf numFmtId="14" fontId="9" fillId="3" borderId="31" xfId="21" applyNumberFormat="1" applyFont="1" applyFill="1" applyBorder="1" applyAlignment="1">
      <alignment horizontal="center" vertical="center"/>
      <protection/>
    </xf>
    <xf numFmtId="0" fontId="10" fillId="1" borderId="31" xfId="21" applyFont="1" applyFill="1" applyBorder="1" applyAlignment="1">
      <alignment vertical="center"/>
      <protection/>
    </xf>
    <xf numFmtId="1" fontId="9" fillId="3" borderId="27" xfId="21" applyNumberFormat="1" applyFont="1" applyFill="1" applyBorder="1" applyAlignment="1">
      <alignment horizontal="center" vertical="center"/>
      <protection/>
    </xf>
    <xf numFmtId="1" fontId="9" fillId="4" borderId="28" xfId="21" applyNumberFormat="1" applyFont="1" applyFill="1" applyBorder="1" applyAlignment="1">
      <alignment horizontal="center" vertical="center"/>
      <protection/>
    </xf>
    <xf numFmtId="1" fontId="9" fillId="3" borderId="28" xfId="21" applyNumberFormat="1" applyFont="1" applyFill="1" applyBorder="1" applyAlignment="1">
      <alignment horizontal="center" vertical="center"/>
      <protection/>
    </xf>
    <xf numFmtId="14" fontId="30" fillId="5" borderId="23" xfId="21" applyNumberFormat="1" applyFont="1" applyFill="1" applyBorder="1" applyAlignment="1" quotePrefix="1">
      <alignment horizontal="center" vertical="center"/>
      <protection/>
    </xf>
    <xf numFmtId="14" fontId="30" fillId="5" borderId="32" xfId="21" applyNumberFormat="1" applyFont="1" applyFill="1" applyBorder="1" applyAlignment="1" quotePrefix="1">
      <alignment horizontal="center" vertical="center"/>
      <protection/>
    </xf>
    <xf numFmtId="1" fontId="31" fillId="6" borderId="23" xfId="21" applyNumberFormat="1" applyFont="1" applyFill="1" applyBorder="1" applyAlignment="1" quotePrefix="1">
      <alignment horizontal="center" vertical="center"/>
      <protection/>
    </xf>
    <xf numFmtId="1" fontId="31" fillId="6" borderId="32" xfId="21" applyNumberFormat="1" applyFont="1" applyFill="1" applyBorder="1" applyAlignment="1">
      <alignment horizontal="center" vertical="center"/>
      <protection/>
    </xf>
    <xf numFmtId="15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/>
    </xf>
    <xf numFmtId="0" fontId="10" fillId="2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/>
    </xf>
    <xf numFmtId="0" fontId="10" fillId="2" borderId="33" xfId="0" applyFont="1" applyFill="1" applyBorder="1" applyAlignment="1">
      <alignment horizontal="left"/>
    </xf>
    <xf numFmtId="15" fontId="10" fillId="2" borderId="33" xfId="0" applyNumberFormat="1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10" fillId="2" borderId="2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 vertical="center"/>
    </xf>
    <xf numFmtId="15" fontId="10" fillId="2" borderId="1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15" fontId="10" fillId="2" borderId="0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/>
    </xf>
    <xf numFmtId="15" fontId="10" fillId="0" borderId="1" xfId="0" applyNumberFormat="1" applyFont="1" applyFill="1" applyBorder="1" applyAlignment="1">
      <alignment/>
    </xf>
    <xf numFmtId="0" fontId="10" fillId="7" borderId="3" xfId="0" applyFont="1" applyFill="1" applyBorder="1" applyAlignment="1">
      <alignment/>
    </xf>
    <xf numFmtId="15" fontId="10" fillId="7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15" fontId="11" fillId="0" borderId="5" xfId="0" applyNumberFormat="1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0" fillId="2" borderId="0" xfId="0" applyFont="1" applyFill="1" applyBorder="1" applyAlignment="1" quotePrefix="1">
      <alignment horizontal="left"/>
    </xf>
    <xf numFmtId="15" fontId="10" fillId="2" borderId="0" xfId="0" applyNumberFormat="1" applyFont="1" applyFill="1" applyBorder="1" applyAlignment="1">
      <alignment/>
    </xf>
    <xf numFmtId="0" fontId="10" fillId="3" borderId="3" xfId="0" applyFont="1" applyFill="1" applyBorder="1" applyAlignment="1">
      <alignment/>
    </xf>
    <xf numFmtId="15" fontId="10" fillId="3" borderId="1" xfId="0" applyNumberFormat="1" applyFont="1" applyFill="1" applyBorder="1" applyAlignment="1">
      <alignment/>
    </xf>
    <xf numFmtId="15" fontId="11" fillId="0" borderId="1" xfId="0" applyNumberFormat="1" applyFont="1" applyFill="1" applyBorder="1" applyAlignment="1">
      <alignment/>
    </xf>
    <xf numFmtId="15" fontId="10" fillId="2" borderId="1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 quotePrefix="1">
      <alignment horizontal="left"/>
    </xf>
    <xf numFmtId="2" fontId="10" fillId="2" borderId="2" xfId="0" applyNumberFormat="1" applyFont="1" applyFill="1" applyBorder="1" applyAlignment="1">
      <alignment horizontal="center"/>
    </xf>
    <xf numFmtId="15" fontId="10" fillId="2" borderId="18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15" fontId="10" fillId="7" borderId="0" xfId="0" applyNumberFormat="1" applyFont="1" applyFill="1" applyBorder="1" applyAlignment="1">
      <alignment horizontal="center"/>
    </xf>
    <xf numFmtId="15" fontId="10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35" xfId="0" applyFill="1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35" xfId="0" applyFill="1" applyBorder="1" applyAlignment="1">
      <alignment/>
    </xf>
    <xf numFmtId="15" fontId="0" fillId="3" borderId="35" xfId="0" applyNumberForma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2" borderId="37" xfId="0" applyFont="1" applyFill="1" applyBorder="1" applyAlignment="1" quotePrefix="1">
      <alignment horizontal="left"/>
    </xf>
    <xf numFmtId="0" fontId="10" fillId="2" borderId="38" xfId="0" applyFont="1" applyFill="1" applyBorder="1" applyAlignment="1">
      <alignment horizontal="center"/>
    </xf>
    <xf numFmtId="0" fontId="11" fillId="2" borderId="7" xfId="0" applyFont="1" applyFill="1" applyBorder="1" applyAlignment="1" quotePrefix="1">
      <alignment horizontal="left" vertical="center"/>
    </xf>
    <xf numFmtId="0" fontId="11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0" fillId="2" borderId="7" xfId="0" applyFont="1" applyFill="1" applyBorder="1" applyAlignment="1" quotePrefix="1">
      <alignment horizontal="left"/>
    </xf>
    <xf numFmtId="0" fontId="10" fillId="2" borderId="7" xfId="0" applyFont="1" applyFill="1" applyBorder="1" applyAlignment="1">
      <alignment/>
    </xf>
    <xf numFmtId="0" fontId="10" fillId="2" borderId="39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10" fillId="2" borderId="40" xfId="0" applyFont="1" applyFill="1" applyBorder="1" applyAlignment="1">
      <alignment horizontal="center"/>
    </xf>
    <xf numFmtId="0" fontId="11" fillId="2" borderId="40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15" fontId="10" fillId="2" borderId="40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3" xfId="0" applyFont="1" applyFill="1" applyBorder="1" applyAlignment="1" quotePrefix="1">
      <alignment horizontal="left" vertical="center"/>
    </xf>
    <xf numFmtId="15" fontId="10" fillId="2" borderId="1" xfId="0" applyNumberFormat="1" applyFont="1" applyFill="1" applyBorder="1" applyAlignment="1">
      <alignment vertical="center"/>
    </xf>
    <xf numFmtId="0" fontId="32" fillId="0" borderId="22" xfId="21" applyFont="1" applyBorder="1" applyAlignment="1">
      <alignment vertical="center"/>
      <protection/>
    </xf>
    <xf numFmtId="0" fontId="11" fillId="0" borderId="0" xfId="21" applyAlignment="1">
      <alignment horizontal="left" vertical="center"/>
      <protection/>
    </xf>
    <xf numFmtId="0" fontId="10" fillId="0" borderId="1" xfId="21" applyFont="1" applyBorder="1" applyAlignment="1">
      <alignment horizontal="left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33" fillId="0" borderId="1" xfId="21" applyFont="1" applyBorder="1" applyAlignment="1">
      <alignment horizontal="center" vertical="center"/>
      <protection/>
    </xf>
    <xf numFmtId="0" fontId="6" fillId="3" borderId="42" xfId="0" applyFont="1" applyFill="1" applyBorder="1" applyAlignment="1">
      <alignment horizontal="left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 quotePrefix="1">
      <alignment horizontal="left" vertical="center"/>
    </xf>
    <xf numFmtId="15" fontId="11" fillId="2" borderId="5" xfId="0" applyNumberFormat="1" applyFont="1" applyFill="1" applyBorder="1" applyAlignment="1">
      <alignment vertical="center"/>
    </xf>
    <xf numFmtId="2" fontId="11" fillId="2" borderId="6" xfId="0" applyNumberFormat="1" applyFont="1" applyFill="1" applyBorder="1" applyAlignment="1">
      <alignment horizontal="center" vertical="center"/>
    </xf>
    <xf numFmtId="15" fontId="15" fillId="0" borderId="7" xfId="0" applyNumberFormat="1" applyFont="1" applyFill="1" applyBorder="1" applyAlignment="1">
      <alignment horizontal="left"/>
    </xf>
    <xf numFmtId="0" fontId="30" fillId="5" borderId="24" xfId="21" applyFont="1" applyFill="1" applyBorder="1" applyAlignment="1">
      <alignment horizontal="center" vertical="center"/>
      <protection/>
    </xf>
    <xf numFmtId="0" fontId="30" fillId="5" borderId="43" xfId="21" applyFont="1" applyFill="1" applyBorder="1" applyAlignment="1">
      <alignment horizontal="center" vertical="center"/>
      <protection/>
    </xf>
    <xf numFmtId="0" fontId="31" fillId="6" borderId="24" xfId="21" applyFont="1" applyFill="1" applyBorder="1" applyAlignment="1">
      <alignment horizontal="center" vertical="center"/>
      <protection/>
    </xf>
    <xf numFmtId="0" fontId="31" fillId="6" borderId="43" xfId="21" applyFont="1" applyFill="1" applyBorder="1" applyAlignment="1">
      <alignment horizontal="center" vertical="center"/>
      <protection/>
    </xf>
    <xf numFmtId="0" fontId="18" fillId="0" borderId="44" xfId="21" applyFont="1" applyBorder="1" applyAlignment="1">
      <alignment horizontal="center" vertical="center" wrapText="1"/>
      <protection/>
    </xf>
    <xf numFmtId="0" fontId="18" fillId="0" borderId="32" xfId="21" applyFont="1" applyBorder="1" applyAlignment="1">
      <alignment horizontal="center" vertical="center" wrapText="1"/>
      <protection/>
    </xf>
    <xf numFmtId="0" fontId="31" fillId="6" borderId="45" xfId="21" applyFont="1" applyFill="1" applyBorder="1" applyAlignment="1">
      <alignment horizontal="center" vertical="center"/>
      <protection/>
    </xf>
    <xf numFmtId="0" fontId="18" fillId="0" borderId="21" xfId="21" applyFont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18" fillId="0" borderId="46" xfId="21" applyFont="1" applyBorder="1" applyAlignment="1">
      <alignment horizontal="center" vertical="center" wrapText="1"/>
      <protection/>
    </xf>
    <xf numFmtId="0" fontId="11" fillId="2" borderId="47" xfId="0" applyFont="1" applyFill="1" applyBorder="1" applyAlignment="1">
      <alignment/>
    </xf>
    <xf numFmtId="15" fontId="11" fillId="0" borderId="48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ound The Island Records updated Jul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3"/>
  <sheetViews>
    <sheetView tabSelected="1" workbookViewId="0" topLeftCell="A10">
      <selection activeCell="B29" sqref="B29"/>
    </sheetView>
  </sheetViews>
  <sheetFormatPr defaultColWidth="9.140625" defaultRowHeight="12.75"/>
  <cols>
    <col min="1" max="1" width="1.57421875" style="0" customWidth="1"/>
    <col min="2" max="2" width="33.28125" style="0" customWidth="1"/>
    <col min="3" max="3" width="10.28125" style="23" customWidth="1"/>
    <col min="4" max="4" width="7.00390625" style="1" customWidth="1"/>
    <col min="5" max="5" width="3.421875" style="0" customWidth="1"/>
    <col min="6" max="6" width="32.7109375" style="0" customWidth="1"/>
    <col min="7" max="7" width="14.57421875" style="25" customWidth="1"/>
    <col min="8" max="8" width="8.8515625" style="1" customWidth="1"/>
    <col min="9" max="9" width="9.140625" style="4" customWidth="1"/>
    <col min="16" max="16" width="9.140625" style="9" customWidth="1"/>
  </cols>
  <sheetData>
    <row r="1" spans="2:8" ht="53.25" customHeight="1" thickBot="1">
      <c r="B1" s="236" t="s">
        <v>112</v>
      </c>
      <c r="C1" s="206"/>
      <c r="D1" s="207"/>
      <c r="E1" s="208"/>
      <c r="F1" s="208"/>
      <c r="G1" s="209"/>
      <c r="H1" s="210"/>
    </row>
    <row r="2" spans="2:16" s="11" customFormat="1" ht="24.75" thickBot="1" thickTop="1">
      <c r="B2" s="241">
        <v>39136</v>
      </c>
      <c r="C2" s="49"/>
      <c r="D2" s="22"/>
      <c r="E2" s="10"/>
      <c r="F2" s="10"/>
      <c r="G2" s="24"/>
      <c r="H2" s="211"/>
      <c r="I2" s="12"/>
      <c r="P2" s="13"/>
    </row>
    <row r="3" spans="2:16" s="2" customFormat="1" ht="17.25" thickBot="1" thickTop="1">
      <c r="B3" s="212" t="s">
        <v>102</v>
      </c>
      <c r="C3" s="164"/>
      <c r="D3" s="165"/>
      <c r="E3" s="166"/>
      <c r="F3" s="167" t="s">
        <v>116</v>
      </c>
      <c r="G3" s="168"/>
      <c r="H3" s="213"/>
      <c r="I3" s="3"/>
      <c r="P3" s="9"/>
    </row>
    <row r="4" spans="2:16" s="5" customFormat="1" ht="15.75">
      <c r="B4" s="169" t="s">
        <v>1</v>
      </c>
      <c r="C4" s="170" t="s">
        <v>2</v>
      </c>
      <c r="D4" s="171" t="s">
        <v>3</v>
      </c>
      <c r="E4" s="172"/>
      <c r="F4" s="173" t="s">
        <v>1</v>
      </c>
      <c r="G4" s="174" t="s">
        <v>2</v>
      </c>
      <c r="H4" s="180" t="s">
        <v>3</v>
      </c>
      <c r="I4" s="6"/>
      <c r="P4" s="9"/>
    </row>
    <row r="5" spans="2:16" s="19" customFormat="1" ht="12.75">
      <c r="B5" s="46" t="s">
        <v>4</v>
      </c>
      <c r="C5" s="26">
        <v>35957</v>
      </c>
      <c r="D5" s="27">
        <v>28.27</v>
      </c>
      <c r="E5" s="175"/>
      <c r="F5" s="46" t="s">
        <v>117</v>
      </c>
      <c r="G5" s="28">
        <v>39031</v>
      </c>
      <c r="H5" s="197">
        <v>26.4</v>
      </c>
      <c r="I5" s="20"/>
      <c r="P5" s="21"/>
    </row>
    <row r="6" spans="2:8" ht="13.5" thickBot="1">
      <c r="B6" s="30" t="s">
        <v>6</v>
      </c>
      <c r="C6" s="36">
        <v>35957</v>
      </c>
      <c r="D6" s="38">
        <v>30.54</v>
      </c>
      <c r="E6" s="29"/>
      <c r="F6" s="34"/>
      <c r="G6" s="35"/>
      <c r="H6" s="40"/>
    </row>
    <row r="7" spans="2:8" ht="12.75">
      <c r="B7" s="47" t="s">
        <v>7</v>
      </c>
      <c r="C7" s="32">
        <v>35649</v>
      </c>
      <c r="D7" s="33">
        <v>31.11</v>
      </c>
      <c r="E7" s="29"/>
      <c r="F7" s="29"/>
      <c r="G7" s="37"/>
      <c r="H7" s="215"/>
    </row>
    <row r="8" spans="2:8" ht="13.5" thickBot="1">
      <c r="B8" s="214"/>
      <c r="C8" s="162"/>
      <c r="D8" s="163"/>
      <c r="E8" s="29"/>
      <c r="F8" s="177" t="s">
        <v>0</v>
      </c>
      <c r="G8" s="178"/>
      <c r="H8" s="217"/>
    </row>
    <row r="9" spans="2:8" ht="13.5" thickBot="1">
      <c r="B9" s="216" t="s">
        <v>61</v>
      </c>
      <c r="C9" s="176"/>
      <c r="D9" s="172"/>
      <c r="E9" s="29"/>
      <c r="F9" s="173" t="s">
        <v>1</v>
      </c>
      <c r="G9" s="174" t="s">
        <v>2</v>
      </c>
      <c r="H9" s="180" t="s">
        <v>3</v>
      </c>
    </row>
    <row r="10" spans="2:8" ht="12.75">
      <c r="B10" s="173" t="s">
        <v>24</v>
      </c>
      <c r="C10" s="179" t="s">
        <v>2</v>
      </c>
      <c r="D10" s="180" t="s">
        <v>3</v>
      </c>
      <c r="E10" s="29"/>
      <c r="F10" s="46" t="s">
        <v>5</v>
      </c>
      <c r="G10" s="28">
        <v>35909</v>
      </c>
      <c r="H10" s="197">
        <v>27.2</v>
      </c>
    </row>
    <row r="11" spans="2:8" ht="13.5" thickBot="1">
      <c r="B11" s="181" t="s">
        <v>103</v>
      </c>
      <c r="C11" s="230">
        <v>38177</v>
      </c>
      <c r="D11" s="194">
        <v>25.36</v>
      </c>
      <c r="E11" s="29"/>
      <c r="F11" s="34"/>
      <c r="G11" s="35"/>
      <c r="H11" s="40"/>
    </row>
    <row r="12" spans="2:8" ht="13.5" thickBot="1">
      <c r="B12" s="185"/>
      <c r="C12" s="186"/>
      <c r="D12" s="187"/>
      <c r="E12" s="29"/>
      <c r="F12" s="29"/>
      <c r="G12" s="37"/>
      <c r="H12" s="215"/>
    </row>
    <row r="13" spans="2:8" ht="13.5" thickBot="1">
      <c r="B13" s="219"/>
      <c r="C13" s="50"/>
      <c r="D13" s="42"/>
      <c r="E13" s="29"/>
      <c r="F13" s="177" t="s">
        <v>18</v>
      </c>
      <c r="G13" s="178"/>
      <c r="H13" s="217"/>
    </row>
    <row r="14" spans="2:8" ht="13.5" thickBot="1">
      <c r="B14" s="216" t="s">
        <v>67</v>
      </c>
      <c r="C14" s="176"/>
      <c r="D14" s="172"/>
      <c r="E14" s="29"/>
      <c r="F14" s="173" t="s">
        <v>1</v>
      </c>
      <c r="G14" s="174" t="s">
        <v>2</v>
      </c>
      <c r="H14" s="180" t="s">
        <v>3</v>
      </c>
    </row>
    <row r="15" spans="2:8" ht="12.75">
      <c r="B15" s="173" t="s">
        <v>24</v>
      </c>
      <c r="C15" s="179" t="s">
        <v>2</v>
      </c>
      <c r="D15" s="180" t="s">
        <v>3</v>
      </c>
      <c r="E15" s="29"/>
      <c r="F15" s="183" t="s">
        <v>120</v>
      </c>
      <c r="G15" s="184">
        <v>39136</v>
      </c>
      <c r="H15" s="218">
        <v>25.04</v>
      </c>
    </row>
    <row r="16" spans="2:8" ht="12.75">
      <c r="B16" s="229" t="s">
        <v>113</v>
      </c>
      <c r="C16" s="230">
        <v>39052</v>
      </c>
      <c r="D16" s="194">
        <v>26.15</v>
      </c>
      <c r="E16" s="29"/>
      <c r="F16" s="30" t="s">
        <v>36</v>
      </c>
      <c r="G16" s="31">
        <v>37868</v>
      </c>
      <c r="H16" s="38">
        <v>25.27</v>
      </c>
    </row>
    <row r="17" spans="2:8" ht="13.5" thickBot="1">
      <c r="B17" s="238" t="s">
        <v>113</v>
      </c>
      <c r="C17" s="239">
        <v>38744</v>
      </c>
      <c r="D17" s="240">
        <v>28.05</v>
      </c>
      <c r="E17" s="29"/>
      <c r="F17" s="30" t="s">
        <v>120</v>
      </c>
      <c r="G17" s="31">
        <v>39136</v>
      </c>
      <c r="H17" s="38">
        <v>25.4</v>
      </c>
    </row>
    <row r="18" spans="2:8" ht="12.75">
      <c r="B18" s="219"/>
      <c r="C18" s="41"/>
      <c r="D18" s="42"/>
      <c r="E18" s="29"/>
      <c r="F18" s="30" t="s">
        <v>19</v>
      </c>
      <c r="G18" s="31">
        <v>36994</v>
      </c>
      <c r="H18" s="38">
        <v>26.35</v>
      </c>
    </row>
    <row r="19" spans="2:8" ht="13.5" thickBot="1">
      <c r="B19" s="216" t="s">
        <v>34</v>
      </c>
      <c r="C19" s="176"/>
      <c r="D19" s="172"/>
      <c r="E19" s="29"/>
      <c r="F19" s="30" t="s">
        <v>36</v>
      </c>
      <c r="G19" s="31">
        <v>37868</v>
      </c>
      <c r="H19" s="38">
        <v>27.07</v>
      </c>
    </row>
    <row r="20" spans="2:8" ht="12.75">
      <c r="B20" s="173" t="s">
        <v>24</v>
      </c>
      <c r="C20" s="179" t="s">
        <v>2</v>
      </c>
      <c r="D20" s="180" t="s">
        <v>3</v>
      </c>
      <c r="E20" s="29"/>
      <c r="F20" s="30" t="s">
        <v>19</v>
      </c>
      <c r="G20" s="31">
        <v>37764</v>
      </c>
      <c r="H20" s="38">
        <v>27.1</v>
      </c>
    </row>
    <row r="21" spans="2:8" ht="12.75">
      <c r="B21" s="181" t="s">
        <v>90</v>
      </c>
      <c r="C21" s="182">
        <v>37808</v>
      </c>
      <c r="D21" s="197">
        <v>59</v>
      </c>
      <c r="E21" s="29"/>
      <c r="F21" s="30" t="s">
        <v>118</v>
      </c>
      <c r="G21" s="31">
        <v>38940</v>
      </c>
      <c r="H21" s="38">
        <v>27.32</v>
      </c>
    </row>
    <row r="22" spans="2:8" ht="13.5" thickBot="1">
      <c r="B22" s="185"/>
      <c r="C22" s="186"/>
      <c r="D22" s="187"/>
      <c r="E22" s="29"/>
      <c r="F22" s="30" t="s">
        <v>20</v>
      </c>
      <c r="G22" s="31">
        <v>36994</v>
      </c>
      <c r="H22" s="38">
        <v>27.39</v>
      </c>
    </row>
    <row r="23" spans="2:8" ht="12.75">
      <c r="B23" s="219"/>
      <c r="C23" s="41"/>
      <c r="D23" s="42"/>
      <c r="E23" s="29"/>
      <c r="F23" s="30" t="s">
        <v>27</v>
      </c>
      <c r="G23" s="31">
        <v>37764</v>
      </c>
      <c r="H23" s="38">
        <v>27.39</v>
      </c>
    </row>
    <row r="24" spans="2:8" ht="13.5" thickBot="1">
      <c r="B24" s="216" t="s">
        <v>30</v>
      </c>
      <c r="C24" s="176"/>
      <c r="D24" s="172"/>
      <c r="E24" s="29"/>
      <c r="F24" s="30" t="s">
        <v>115</v>
      </c>
      <c r="G24" s="31">
        <v>38898</v>
      </c>
      <c r="H24" s="38">
        <v>28.16</v>
      </c>
    </row>
    <row r="25" spans="2:8" ht="12.75">
      <c r="B25" s="173" t="s">
        <v>24</v>
      </c>
      <c r="C25" s="179" t="s">
        <v>2</v>
      </c>
      <c r="D25" s="180" t="s">
        <v>3</v>
      </c>
      <c r="E25" s="29"/>
      <c r="F25" s="30" t="s">
        <v>23</v>
      </c>
      <c r="G25" s="31">
        <v>37102</v>
      </c>
      <c r="H25" s="38">
        <v>28.23</v>
      </c>
    </row>
    <row r="26" spans="2:8" ht="12.75">
      <c r="B26" s="190" t="s">
        <v>53</v>
      </c>
      <c r="C26" s="191">
        <v>37819</v>
      </c>
      <c r="D26" s="48" t="s">
        <v>101</v>
      </c>
      <c r="E26" s="29"/>
      <c r="F26" s="30" t="s">
        <v>106</v>
      </c>
      <c r="G26" s="31">
        <v>38177</v>
      </c>
      <c r="H26" s="38">
        <v>28.25</v>
      </c>
    </row>
    <row r="27" spans="2:8" ht="12.75">
      <c r="B27" s="30" t="s">
        <v>31</v>
      </c>
      <c r="C27" s="192">
        <v>37813</v>
      </c>
      <c r="D27" s="38" t="s">
        <v>33</v>
      </c>
      <c r="E27" s="29"/>
      <c r="F27" s="30" t="s">
        <v>19</v>
      </c>
      <c r="G27" s="31">
        <v>36965</v>
      </c>
      <c r="H27" s="38">
        <v>28.48</v>
      </c>
    </row>
    <row r="28" spans="2:8" ht="12.75">
      <c r="B28" s="30" t="s">
        <v>32</v>
      </c>
      <c r="C28" s="192">
        <v>37773</v>
      </c>
      <c r="D28" s="38" t="s">
        <v>35</v>
      </c>
      <c r="E28" s="29"/>
      <c r="F28" s="30" t="s">
        <v>21</v>
      </c>
      <c r="G28" s="31">
        <v>36994</v>
      </c>
      <c r="H28" s="38">
        <v>28.49</v>
      </c>
    </row>
    <row r="29" spans="2:8" ht="13.5" thickBot="1">
      <c r="B29" s="252" t="s">
        <v>123</v>
      </c>
      <c r="C29" s="253">
        <v>39558</v>
      </c>
      <c r="D29" s="38" t="s">
        <v>124</v>
      </c>
      <c r="E29" s="29"/>
      <c r="F29" s="34"/>
      <c r="G29" s="35"/>
      <c r="H29" s="40"/>
    </row>
    <row r="30" spans="2:8" ht="13.5" thickBot="1">
      <c r="B30" s="185" t="s">
        <v>25</v>
      </c>
      <c r="C30" s="186">
        <v>37764</v>
      </c>
      <c r="D30" s="40" t="s">
        <v>26</v>
      </c>
      <c r="E30" s="29"/>
      <c r="F30" s="29"/>
      <c r="G30" s="37"/>
      <c r="H30" s="215"/>
    </row>
    <row r="31" spans="2:16" s="4" customFormat="1" ht="13.5" thickBot="1">
      <c r="B31" s="219"/>
      <c r="C31" s="41"/>
      <c r="D31" s="42"/>
      <c r="E31" s="29"/>
      <c r="F31" s="188" t="s">
        <v>8</v>
      </c>
      <c r="G31" s="189"/>
      <c r="H31" s="217"/>
      <c r="J31"/>
      <c r="K31"/>
      <c r="L31"/>
      <c r="P31" s="15"/>
    </row>
    <row r="32" spans="2:16" s="3" customFormat="1" ht="16.5" thickBot="1">
      <c r="B32" s="220" t="s">
        <v>12</v>
      </c>
      <c r="C32" s="176"/>
      <c r="D32" s="172"/>
      <c r="E32" s="195"/>
      <c r="F32" s="173" t="s">
        <v>9</v>
      </c>
      <c r="G32" s="174" t="s">
        <v>2</v>
      </c>
      <c r="H32" s="180" t="s">
        <v>3</v>
      </c>
      <c r="J32"/>
      <c r="K32"/>
      <c r="L32"/>
      <c r="P32" s="16"/>
    </row>
    <row r="33" spans="2:16" s="7" customFormat="1" ht="15.75">
      <c r="B33" s="173" t="s">
        <v>1</v>
      </c>
      <c r="C33" s="179" t="s">
        <v>2</v>
      </c>
      <c r="D33" s="180" t="s">
        <v>3</v>
      </c>
      <c r="E33" s="175"/>
      <c r="F33" s="46" t="s">
        <v>31</v>
      </c>
      <c r="G33" s="193">
        <v>37808</v>
      </c>
      <c r="H33" s="194">
        <v>45</v>
      </c>
      <c r="I33" s="8"/>
      <c r="J33"/>
      <c r="K33"/>
      <c r="L33"/>
      <c r="P33" s="9"/>
    </row>
    <row r="34" spans="2:12" s="17" customFormat="1" ht="12.75">
      <c r="B34" s="196" t="s">
        <v>14</v>
      </c>
      <c r="C34" s="26">
        <v>35636</v>
      </c>
      <c r="D34" s="197">
        <v>56.3</v>
      </c>
      <c r="E34" s="195"/>
      <c r="F34" s="30" t="s">
        <v>74</v>
      </c>
      <c r="G34" s="44">
        <v>38722</v>
      </c>
      <c r="H34" s="237">
        <v>47.3</v>
      </c>
      <c r="I34" s="18"/>
      <c r="J34"/>
      <c r="K34"/>
      <c r="L34"/>
    </row>
    <row r="35" spans="2:8" ht="13.5" thickBot="1">
      <c r="B35" s="34" t="s">
        <v>16</v>
      </c>
      <c r="C35" s="51">
        <v>35768</v>
      </c>
      <c r="D35" s="52">
        <v>65</v>
      </c>
      <c r="E35" s="29"/>
      <c r="F35" s="30" t="s">
        <v>10</v>
      </c>
      <c r="G35" s="44">
        <v>35670</v>
      </c>
      <c r="H35" s="33">
        <v>51.45</v>
      </c>
    </row>
    <row r="36" spans="2:8" ht="12.75">
      <c r="B36" s="219"/>
      <c r="C36" s="41"/>
      <c r="D36" s="42"/>
      <c r="E36" s="29"/>
      <c r="F36" s="43" t="s">
        <v>11</v>
      </c>
      <c r="G36" s="44">
        <v>35670</v>
      </c>
      <c r="H36" s="33">
        <v>55.59</v>
      </c>
    </row>
    <row r="37" spans="2:8" ht="13.5" thickBot="1">
      <c r="B37" s="216" t="s">
        <v>22</v>
      </c>
      <c r="C37" s="176"/>
      <c r="D37" s="172"/>
      <c r="E37" s="29"/>
      <c r="F37" s="34"/>
      <c r="G37" s="35"/>
      <c r="H37" s="40"/>
    </row>
    <row r="38" spans="2:8" ht="12.75">
      <c r="B38" s="173" t="s">
        <v>1</v>
      </c>
      <c r="C38" s="179" t="s">
        <v>2</v>
      </c>
      <c r="D38" s="180" t="s">
        <v>3</v>
      </c>
      <c r="E38" s="29"/>
      <c r="F38" s="29"/>
      <c r="G38" s="45"/>
      <c r="H38" s="215"/>
    </row>
    <row r="39" spans="2:8" ht="13.5" thickBot="1">
      <c r="B39" s="196" t="s">
        <v>104</v>
      </c>
      <c r="C39" s="26">
        <v>37779</v>
      </c>
      <c r="D39" s="197" t="s">
        <v>105</v>
      </c>
      <c r="E39" s="29"/>
      <c r="F39" s="188" t="s">
        <v>13</v>
      </c>
      <c r="G39" s="189"/>
      <c r="H39" s="217"/>
    </row>
    <row r="40" spans="2:8" ht="13.5" thickBot="1">
      <c r="B40" s="34"/>
      <c r="C40" s="39"/>
      <c r="D40" s="40"/>
      <c r="E40" s="29"/>
      <c r="F40" s="169" t="s">
        <v>9</v>
      </c>
      <c r="G40" s="198" t="s">
        <v>2</v>
      </c>
      <c r="H40" s="171" t="s">
        <v>3</v>
      </c>
    </row>
    <row r="41" spans="2:8" ht="12.75">
      <c r="B41" s="219"/>
      <c r="C41" s="41"/>
      <c r="D41" s="42"/>
      <c r="E41" s="29"/>
      <c r="F41" s="199" t="s">
        <v>37</v>
      </c>
      <c r="G41" s="193">
        <v>37895</v>
      </c>
      <c r="H41" s="194">
        <v>33.29</v>
      </c>
    </row>
    <row r="42" spans="2:8" ht="12.75">
      <c r="B42" s="219"/>
      <c r="C42" s="41"/>
      <c r="D42" s="42"/>
      <c r="E42" s="29"/>
      <c r="F42" s="30" t="s">
        <v>15</v>
      </c>
      <c r="G42" s="31">
        <v>35801</v>
      </c>
      <c r="H42" s="38">
        <v>41.23</v>
      </c>
    </row>
    <row r="43" spans="2:8" ht="13.5" thickBot="1">
      <c r="B43" s="220" t="s">
        <v>17</v>
      </c>
      <c r="C43" s="176"/>
      <c r="D43" s="172"/>
      <c r="E43" s="29"/>
      <c r="F43" s="34" t="s">
        <v>37</v>
      </c>
      <c r="G43" s="53">
        <v>37889</v>
      </c>
      <c r="H43" s="52">
        <v>43.2</v>
      </c>
    </row>
    <row r="44" spans="2:8" ht="12.75">
      <c r="B44" s="220" t="s">
        <v>107</v>
      </c>
      <c r="C44" s="176"/>
      <c r="D44" s="172"/>
      <c r="E44" s="29"/>
      <c r="F44" s="195"/>
      <c r="G44" s="178"/>
      <c r="H44" s="217"/>
    </row>
    <row r="45" spans="2:8" ht="12.75">
      <c r="B45" s="221" t="s">
        <v>108</v>
      </c>
      <c r="C45" s="176"/>
      <c r="D45" s="172"/>
      <c r="E45" s="29"/>
      <c r="F45" s="195"/>
      <c r="G45" s="200" t="s">
        <v>28</v>
      </c>
      <c r="H45" s="217"/>
    </row>
    <row r="46" spans="2:8" ht="12.75">
      <c r="B46" s="221" t="s">
        <v>109</v>
      </c>
      <c r="C46" s="176"/>
      <c r="D46" s="172"/>
      <c r="E46" s="29"/>
      <c r="F46" s="195"/>
      <c r="G46" s="201" t="s">
        <v>29</v>
      </c>
      <c r="H46" s="217"/>
    </row>
    <row r="47" spans="2:8" ht="13.5" thickBot="1">
      <c r="B47" s="222" t="s">
        <v>110</v>
      </c>
      <c r="C47" s="223"/>
      <c r="D47" s="224"/>
      <c r="E47" s="225"/>
      <c r="F47" s="226"/>
      <c r="G47" s="227"/>
      <c r="H47" s="228"/>
    </row>
    <row r="48" spans="5:8" ht="12.75">
      <c r="E48" s="202"/>
      <c r="F48" s="203"/>
      <c r="G48" s="204"/>
      <c r="H48" s="205"/>
    </row>
    <row r="49" spans="2:16" s="4" customFormat="1" ht="12.75">
      <c r="B49"/>
      <c r="C49" s="23"/>
      <c r="D49" s="1"/>
      <c r="E49" s="14"/>
      <c r="F49"/>
      <c r="G49" s="25"/>
      <c r="H49" s="1"/>
      <c r="P49" s="15"/>
    </row>
    <row r="50" spans="2:8" s="14" customFormat="1" ht="12.75">
      <c r="B50"/>
      <c r="C50" s="23"/>
      <c r="D50" s="1"/>
      <c r="F50"/>
      <c r="G50" s="25"/>
      <c r="H50" s="1"/>
    </row>
    <row r="51" spans="2:8" s="14" customFormat="1" ht="12.75">
      <c r="B51"/>
      <c r="C51" s="23"/>
      <c r="D51" s="1"/>
      <c r="F51"/>
      <c r="G51" s="25"/>
      <c r="H51" s="1"/>
    </row>
    <row r="52" spans="2:8" s="14" customFormat="1" ht="12.75">
      <c r="B52"/>
      <c r="C52" s="23"/>
      <c r="D52" s="1"/>
      <c r="F52"/>
      <c r="G52" s="25"/>
      <c r="H52" s="1"/>
    </row>
    <row r="53" spans="2:8" s="14" customFormat="1" ht="12.75">
      <c r="B53"/>
      <c r="C53" s="23"/>
      <c r="D53" s="1"/>
      <c r="E53"/>
      <c r="F53"/>
      <c r="G53" s="25"/>
      <c r="H53" s="1"/>
    </row>
  </sheetData>
  <sheetProtection/>
  <protectedRanges>
    <protectedRange sqref="B16:B17" name="Range1"/>
    <protectedRange sqref="B39" name="Range1_1"/>
  </protectedRanges>
  <printOptions/>
  <pageMargins left="0.26" right="0.25" top="0.81" bottom="0.25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Zeros="0" zoomScale="75" zoomScaleNormal="75" workbookViewId="0" topLeftCell="A1">
      <selection activeCell="A1" sqref="A1"/>
    </sheetView>
  </sheetViews>
  <sheetFormatPr defaultColWidth="9.140625" defaultRowHeight="58.5" customHeight="1"/>
  <cols>
    <col min="1" max="2" width="20.140625" style="56" customWidth="1"/>
    <col min="3" max="3" width="9.00390625" style="56" customWidth="1"/>
    <col min="4" max="4" width="12.7109375" style="56" customWidth="1"/>
    <col min="5" max="5" width="29.00390625" style="56" customWidth="1"/>
    <col min="6" max="6" width="30.8515625" style="56" customWidth="1"/>
    <col min="7" max="8" width="8.140625" style="56" customWidth="1"/>
    <col min="9" max="10" width="8.140625" style="108" customWidth="1"/>
    <col min="11" max="11" width="19.00390625" style="56" customWidth="1"/>
    <col min="12" max="13" width="6.7109375" style="108" customWidth="1"/>
    <col min="14" max="14" width="16.140625" style="108" customWidth="1"/>
    <col min="15" max="16" width="13.57421875" style="56" customWidth="1"/>
    <col min="17" max="17" width="19.8515625" style="57" customWidth="1"/>
    <col min="18" max="19" width="9.421875" style="56" customWidth="1"/>
    <col min="20" max="20" width="9.140625" style="56" customWidth="1"/>
    <col min="21" max="21" width="8.28125" style="56" customWidth="1"/>
    <col min="22" max="22" width="9.57421875" style="56" customWidth="1"/>
    <col min="23" max="25" width="8.28125" style="56" customWidth="1"/>
    <col min="26" max="26" width="3.57421875" style="56" customWidth="1"/>
    <col min="27" max="27" width="14.57421875" style="232" customWidth="1"/>
    <col min="28" max="28" width="9.57421875" style="56" customWidth="1"/>
    <col min="29" max="29" width="12.7109375" style="56" customWidth="1"/>
    <col min="30" max="30" width="14.57421875" style="56" customWidth="1"/>
    <col min="31" max="31" width="12.7109375" style="56" customWidth="1"/>
    <col min="32" max="34" width="9.57421875" style="56" customWidth="1"/>
    <col min="35" max="35" width="7.8515625" style="56" customWidth="1"/>
    <col min="36" max="16384" width="18.00390625" style="56" customWidth="1"/>
  </cols>
  <sheetData>
    <row r="1" spans="1:26" ht="54.75" customHeight="1" thickBot="1">
      <c r="A1" s="124" t="s">
        <v>38</v>
      </c>
      <c r="B1" s="125"/>
      <c r="C1" s="125"/>
      <c r="D1" s="125"/>
      <c r="E1" s="125"/>
      <c r="F1" s="231" t="s">
        <v>122</v>
      </c>
      <c r="G1" s="249" t="s">
        <v>39</v>
      </c>
      <c r="H1" s="250"/>
      <c r="I1" s="249" t="s">
        <v>40</v>
      </c>
      <c r="J1" s="251"/>
      <c r="K1" s="146" t="s">
        <v>2</v>
      </c>
      <c r="L1" s="246" t="s">
        <v>98</v>
      </c>
      <c r="M1" s="247"/>
      <c r="N1" s="54"/>
      <c r="O1" s="55" t="s">
        <v>41</v>
      </c>
      <c r="R1" s="58" t="s">
        <v>42</v>
      </c>
      <c r="S1" s="58" t="s">
        <v>43</v>
      </c>
      <c r="T1" s="58" t="s">
        <v>44</v>
      </c>
      <c r="U1" s="59" t="s">
        <v>45</v>
      </c>
      <c r="V1" s="59" t="s">
        <v>46</v>
      </c>
      <c r="W1" s="59" t="s">
        <v>47</v>
      </c>
      <c r="X1" s="59" t="s">
        <v>48</v>
      </c>
      <c r="Y1" s="59" t="s">
        <v>45</v>
      </c>
      <c r="Z1" s="60"/>
    </row>
    <row r="2" spans="1:25" ht="43.5" customHeight="1" thickBot="1">
      <c r="A2" s="126" t="s">
        <v>28</v>
      </c>
      <c r="B2" s="242" t="s">
        <v>49</v>
      </c>
      <c r="C2" s="243"/>
      <c r="D2" s="128" t="s">
        <v>50</v>
      </c>
      <c r="E2" s="128" t="s">
        <v>74</v>
      </c>
      <c r="F2" s="127" t="s">
        <v>121</v>
      </c>
      <c r="G2" s="126">
        <v>25</v>
      </c>
      <c r="H2" s="132">
        <v>4</v>
      </c>
      <c r="I2" s="126">
        <f>+X2</f>
        <v>25</v>
      </c>
      <c r="J2" s="142">
        <f>+Y2</f>
        <v>3.999999999999986</v>
      </c>
      <c r="K2" s="147">
        <v>39136</v>
      </c>
      <c r="L2" s="158" t="s">
        <v>99</v>
      </c>
      <c r="M2" s="159" t="s">
        <v>99</v>
      </c>
      <c r="N2" s="54"/>
      <c r="O2" s="61">
        <v>5.45</v>
      </c>
      <c r="P2" s="62"/>
      <c r="Q2" s="63" t="s">
        <v>28</v>
      </c>
      <c r="R2" s="64">
        <f>+G2</f>
        <v>25</v>
      </c>
      <c r="S2" s="64">
        <f>+H2</f>
        <v>4</v>
      </c>
      <c r="T2" s="65">
        <v>1</v>
      </c>
      <c r="U2" s="58">
        <f>SUM(R2)*60+S2</f>
        <v>1504</v>
      </c>
      <c r="V2" s="66">
        <f>SUM(U2*T2)</f>
        <v>1504</v>
      </c>
      <c r="W2" s="58">
        <f>SUM(V2/60)</f>
        <v>25.066666666666666</v>
      </c>
      <c r="X2" s="58">
        <f>ROUNDDOWN(W2,0)</f>
        <v>25</v>
      </c>
      <c r="Y2" s="67">
        <f>SUM(W2-X2)*60</f>
        <v>3.999999999999986</v>
      </c>
    </row>
    <row r="3" spans="1:22" ht="12" customHeight="1" thickBot="1">
      <c r="A3" s="68"/>
      <c r="B3" s="69"/>
      <c r="C3" s="69"/>
      <c r="D3" s="69"/>
      <c r="E3" s="69"/>
      <c r="F3" s="69"/>
      <c r="G3" s="68"/>
      <c r="H3" s="70"/>
      <c r="I3" s="143"/>
      <c r="J3" s="144"/>
      <c r="K3" s="148"/>
      <c r="L3" s="110"/>
      <c r="M3" s="111"/>
      <c r="N3" s="54"/>
      <c r="O3" s="69"/>
      <c r="P3" s="69"/>
      <c r="Q3" s="69"/>
      <c r="R3" s="71"/>
      <c r="S3" s="71"/>
      <c r="T3" s="72"/>
      <c r="V3" s="73"/>
    </row>
    <row r="4" spans="1:33" ht="35.25" customHeight="1" thickBot="1">
      <c r="A4" s="130" t="s">
        <v>29</v>
      </c>
      <c r="B4" s="244" t="s">
        <v>30</v>
      </c>
      <c r="C4" s="245"/>
      <c r="D4" s="131" t="s">
        <v>50</v>
      </c>
      <c r="E4" s="244" t="s">
        <v>53</v>
      </c>
      <c r="F4" s="248"/>
      <c r="G4" s="130">
        <v>91</v>
      </c>
      <c r="H4" s="133">
        <v>3</v>
      </c>
      <c r="I4" s="130">
        <f>+X4</f>
        <v>44</v>
      </c>
      <c r="J4" s="145">
        <f>+Y4</f>
        <v>20.48099999999991</v>
      </c>
      <c r="K4" s="149">
        <v>37819</v>
      </c>
      <c r="L4" s="160">
        <v>52</v>
      </c>
      <c r="M4" s="161">
        <v>11</v>
      </c>
      <c r="N4" s="54"/>
      <c r="O4" s="60" t="s">
        <v>54</v>
      </c>
      <c r="P4" s="60" t="s">
        <v>55</v>
      </c>
      <c r="Q4" s="74" t="s">
        <v>29</v>
      </c>
      <c r="R4" s="75">
        <f>+G4</f>
        <v>91</v>
      </c>
      <c r="S4" s="75">
        <f>+H4</f>
        <v>3</v>
      </c>
      <c r="T4" s="65">
        <v>0.487</v>
      </c>
      <c r="U4" s="58">
        <f>SUM(R4)*60+S4</f>
        <v>5463</v>
      </c>
      <c r="V4" s="66">
        <f>SUM(U4*T4)</f>
        <v>2660.4809999999998</v>
      </c>
      <c r="W4" s="58">
        <f>SUM(V4/60)</f>
        <v>44.34135</v>
      </c>
      <c r="X4" s="58">
        <f>ROUNDDOWN(W4,0)</f>
        <v>44</v>
      </c>
      <c r="Y4" s="67">
        <f>SUM(W4-X4)*60</f>
        <v>20.48099999999991</v>
      </c>
      <c r="AB4" s="58" t="s">
        <v>56</v>
      </c>
      <c r="AC4" s="58" t="s">
        <v>57</v>
      </c>
      <c r="AD4" s="76" t="s">
        <v>58</v>
      </c>
      <c r="AE4" s="59" t="s">
        <v>59</v>
      </c>
      <c r="AF4" s="58" t="s">
        <v>60</v>
      </c>
      <c r="AG4" s="59" t="s">
        <v>57</v>
      </c>
    </row>
    <row r="5" spans="1:30" ht="12" customHeight="1" thickBot="1">
      <c r="A5" s="129"/>
      <c r="B5" s="77"/>
      <c r="C5" s="77"/>
      <c r="D5" s="77"/>
      <c r="E5" s="77"/>
      <c r="F5" s="77"/>
      <c r="G5" s="129"/>
      <c r="H5" s="118"/>
      <c r="I5" s="129"/>
      <c r="J5" s="118"/>
      <c r="K5" s="150"/>
      <c r="L5" s="129"/>
      <c r="M5" s="118"/>
      <c r="N5" s="77"/>
      <c r="O5" s="77"/>
      <c r="P5" s="77"/>
      <c r="R5" s="78"/>
      <c r="S5" s="78"/>
      <c r="T5" s="79"/>
      <c r="V5" s="73"/>
      <c r="AD5" s="80"/>
    </row>
    <row r="6" spans="1:32" ht="18.75" customHeight="1">
      <c r="A6" s="115"/>
      <c r="B6" s="119" t="s">
        <v>61</v>
      </c>
      <c r="C6" s="120">
        <f>+AD11</f>
        <v>1.2225609756097562</v>
      </c>
      <c r="D6" s="121" t="s">
        <v>50</v>
      </c>
      <c r="E6" s="121" t="s">
        <v>62</v>
      </c>
      <c r="F6" s="122" t="s">
        <v>63</v>
      </c>
      <c r="G6" s="134">
        <v>25</v>
      </c>
      <c r="H6" s="135">
        <v>36</v>
      </c>
      <c r="I6" s="134">
        <f aca="true" t="shared" si="0" ref="I6:J10">+X6</f>
        <v>31</v>
      </c>
      <c r="J6" s="123">
        <f t="shared" si="0"/>
        <v>17.85365853658554</v>
      </c>
      <c r="K6" s="151">
        <v>38177</v>
      </c>
      <c r="L6" s="155">
        <v>20</v>
      </c>
      <c r="M6" s="123">
        <v>48</v>
      </c>
      <c r="N6" s="85"/>
      <c r="O6" s="86">
        <f>SUM(60/P6)</f>
        <v>12.7734375</v>
      </c>
      <c r="P6" s="87">
        <f>SUM((U6/$O$2)/60)</f>
        <v>4.697247706422019</v>
      </c>
      <c r="Q6" s="88" t="str">
        <f>+B6</f>
        <v>Nacra 20</v>
      </c>
      <c r="R6" s="89">
        <f>+G6</f>
        <v>25</v>
      </c>
      <c r="S6" s="89">
        <f>+H6</f>
        <v>36</v>
      </c>
      <c r="T6" s="65">
        <f>+C6</f>
        <v>1.2225609756097562</v>
      </c>
      <c r="U6" s="58">
        <f aca="true" t="shared" si="1" ref="U6:U32">SUM(R6)*60+S6</f>
        <v>1536</v>
      </c>
      <c r="V6" s="66">
        <f aca="true" t="shared" si="2" ref="V6:V11">SUM(U6*T6)</f>
        <v>1877.8536585365855</v>
      </c>
      <c r="W6" s="58">
        <f>SUM(V6/60)</f>
        <v>31.29756097560976</v>
      </c>
      <c r="X6" s="58">
        <f>ROUNDDOWN(W6,0)</f>
        <v>31</v>
      </c>
      <c r="Y6" s="67">
        <f>SUM(W6-X6)*60</f>
        <v>17.85365853658554</v>
      </c>
      <c r="Z6" s="90"/>
      <c r="AA6" s="233" t="s">
        <v>64</v>
      </c>
      <c r="AB6" s="234">
        <v>802</v>
      </c>
      <c r="AC6" s="91">
        <f aca="true" t="shared" si="3" ref="AC6:AC17">SUM($AB$6-AB6)/AB6</f>
        <v>0</v>
      </c>
      <c r="AD6" s="65">
        <v>1</v>
      </c>
      <c r="AE6" s="92">
        <f>SUM(AB6*AD6)</f>
        <v>802</v>
      </c>
      <c r="AF6" s="58">
        <v>1.16</v>
      </c>
    </row>
    <row r="7" spans="1:33" ht="18.75" customHeight="1">
      <c r="A7" s="116"/>
      <c r="B7" s="113" t="s">
        <v>65</v>
      </c>
      <c r="C7" s="93">
        <f>+AD12</f>
        <v>1.2225609756097562</v>
      </c>
      <c r="D7" s="94" t="s">
        <v>50</v>
      </c>
      <c r="E7" s="94" t="s">
        <v>74</v>
      </c>
      <c r="F7" s="95" t="s">
        <v>119</v>
      </c>
      <c r="G7" s="136">
        <v>26</v>
      </c>
      <c r="H7" s="137">
        <v>40</v>
      </c>
      <c r="I7" s="136">
        <f t="shared" si="0"/>
        <v>32</v>
      </c>
      <c r="J7" s="96">
        <f t="shared" si="0"/>
        <v>36.09756097560975</v>
      </c>
      <c r="K7" s="152">
        <v>39031</v>
      </c>
      <c r="L7" s="156">
        <v>20</v>
      </c>
      <c r="M7" s="96">
        <v>48</v>
      </c>
      <c r="N7" s="85"/>
      <c r="O7" s="86"/>
      <c r="P7" s="87">
        <f aca="true" t="shared" si="4" ref="P7:P25">SUM((U7/$O$2)/60)</f>
        <v>4.892966360856269</v>
      </c>
      <c r="Q7" s="88" t="str">
        <f aca="true" t="shared" si="5" ref="Q7:Q32">+B7</f>
        <v>Hobie 20</v>
      </c>
      <c r="R7" s="89">
        <f aca="true" t="shared" si="6" ref="R7:R32">+G7</f>
        <v>26</v>
      </c>
      <c r="S7" s="89">
        <f aca="true" t="shared" si="7" ref="S7:S32">+H7</f>
        <v>40</v>
      </c>
      <c r="T7" s="65">
        <f aca="true" t="shared" si="8" ref="T7:T25">+C7</f>
        <v>1.2225609756097562</v>
      </c>
      <c r="U7" s="58">
        <f t="shared" si="1"/>
        <v>1600</v>
      </c>
      <c r="V7" s="66">
        <f t="shared" si="2"/>
        <v>1956.09756097561</v>
      </c>
      <c r="W7" s="58">
        <f>SUM(V7/60)</f>
        <v>32.60162601626016</v>
      </c>
      <c r="X7" s="58">
        <f>ROUNDDOWN(W7,0)</f>
        <v>32</v>
      </c>
      <c r="Y7" s="67">
        <f>SUM(W7-X7)*60</f>
        <v>36.09756097560975</v>
      </c>
      <c r="AA7" s="233" t="s">
        <v>66</v>
      </c>
      <c r="AB7" s="235">
        <v>823</v>
      </c>
      <c r="AC7" s="91">
        <f>SUM($AB$6-AB7)/AB7</f>
        <v>-0.02551640340218712</v>
      </c>
      <c r="AD7" s="65">
        <f aca="true" t="shared" si="9" ref="AD7:AD17">SUM($AB$6/AB7)</f>
        <v>0.9744835965978129</v>
      </c>
      <c r="AE7" s="92">
        <f aca="true" t="shared" si="10" ref="AE7:AE17">SUM(AB7*AD7)</f>
        <v>802</v>
      </c>
      <c r="AF7" s="58">
        <v>1.19</v>
      </c>
      <c r="AG7" s="91">
        <f aca="true" t="shared" si="11" ref="AG7:AG12">SUM($AF$6-AF7)/AF7</f>
        <v>-0.02521008403361347</v>
      </c>
    </row>
    <row r="8" spans="1:33" ht="18.75" customHeight="1">
      <c r="A8" s="116"/>
      <c r="B8" s="112" t="s">
        <v>67</v>
      </c>
      <c r="C8" s="81">
        <f>+AD9</f>
        <v>1.148997134670487</v>
      </c>
      <c r="D8" s="82" t="s">
        <v>50</v>
      </c>
      <c r="E8" s="82" t="s">
        <v>68</v>
      </c>
      <c r="F8" s="83" t="s">
        <v>114</v>
      </c>
      <c r="G8" s="138">
        <v>26</v>
      </c>
      <c r="H8" s="139">
        <v>15</v>
      </c>
      <c r="I8" s="138">
        <f t="shared" si="0"/>
        <v>30</v>
      </c>
      <c r="J8" s="84">
        <f t="shared" si="0"/>
        <v>9.670487106017163</v>
      </c>
      <c r="K8" s="153">
        <v>39052</v>
      </c>
      <c r="L8" s="157">
        <v>22</v>
      </c>
      <c r="M8" s="84">
        <v>8</v>
      </c>
      <c r="N8" s="85"/>
      <c r="O8" s="86">
        <f aca="true" t="shared" si="12" ref="O8:O25">SUM(60/P8)</f>
        <v>12.457142857142859</v>
      </c>
      <c r="P8" s="87">
        <f t="shared" si="4"/>
        <v>4.816513761467889</v>
      </c>
      <c r="Q8" s="88" t="str">
        <f t="shared" si="5"/>
        <v>Nacra F18</v>
      </c>
      <c r="R8" s="89">
        <f t="shared" si="6"/>
        <v>26</v>
      </c>
      <c r="S8" s="89">
        <f t="shared" si="7"/>
        <v>15</v>
      </c>
      <c r="T8" s="65">
        <f t="shared" si="8"/>
        <v>1.148997134670487</v>
      </c>
      <c r="U8" s="58">
        <f t="shared" si="1"/>
        <v>1575</v>
      </c>
      <c r="V8" s="66">
        <f t="shared" si="2"/>
        <v>1809.6704871060172</v>
      </c>
      <c r="W8" s="58">
        <f>SUM(V8/60)</f>
        <v>30.161174785100286</v>
      </c>
      <c r="X8" s="58">
        <f>ROUNDDOWN(W8,0)</f>
        <v>30</v>
      </c>
      <c r="Y8" s="67">
        <f>SUM(W8-X8)*60</f>
        <v>9.670487106017163</v>
      </c>
      <c r="AA8" s="233" t="s">
        <v>69</v>
      </c>
      <c r="AB8" s="234">
        <v>744</v>
      </c>
      <c r="AC8" s="91">
        <f t="shared" si="3"/>
        <v>0.07795698924731183</v>
      </c>
      <c r="AD8" s="65">
        <f t="shared" si="9"/>
        <v>1.0779569892473118</v>
      </c>
      <c r="AE8" s="92">
        <f t="shared" si="10"/>
        <v>802</v>
      </c>
      <c r="AF8" s="58">
        <v>1.01</v>
      </c>
      <c r="AG8" s="91">
        <f t="shared" si="11"/>
        <v>0.14851485148514842</v>
      </c>
    </row>
    <row r="9" spans="1:33" ht="18.75" customHeight="1">
      <c r="A9" s="116"/>
      <c r="B9" s="112" t="s">
        <v>67</v>
      </c>
      <c r="C9" s="81">
        <f>+AD10</f>
        <v>1.148997134670487</v>
      </c>
      <c r="D9" s="82" t="s">
        <v>73</v>
      </c>
      <c r="E9" s="82" t="s">
        <v>68</v>
      </c>
      <c r="F9" s="83" t="s">
        <v>114</v>
      </c>
      <c r="G9" s="138">
        <v>28</v>
      </c>
      <c r="H9" s="139">
        <v>5</v>
      </c>
      <c r="I9" s="138">
        <f>+X9</f>
        <v>32</v>
      </c>
      <c r="J9" s="84">
        <f>+Y9</f>
        <v>16.060171919770596</v>
      </c>
      <c r="K9" s="153">
        <v>38744</v>
      </c>
      <c r="L9" s="157">
        <v>22</v>
      </c>
      <c r="M9" s="84">
        <v>8</v>
      </c>
      <c r="N9" s="85"/>
      <c r="O9" s="86">
        <f>SUM(60/P9)</f>
        <v>11.643916913946589</v>
      </c>
      <c r="P9" s="87">
        <f>SUM((U9/$O$2)/60)</f>
        <v>5.152905198776758</v>
      </c>
      <c r="Q9" s="88" t="str">
        <f>+B9</f>
        <v>Nacra F18</v>
      </c>
      <c r="R9" s="89">
        <f>+G9</f>
        <v>28</v>
      </c>
      <c r="S9" s="89">
        <f>+H9</f>
        <v>5</v>
      </c>
      <c r="T9" s="65">
        <f>+C9</f>
        <v>1.148997134670487</v>
      </c>
      <c r="U9" s="58">
        <f>SUM(R9)*60+S9</f>
        <v>1685</v>
      </c>
      <c r="V9" s="66">
        <f t="shared" si="2"/>
        <v>1936.0601719197707</v>
      </c>
      <c r="W9" s="58">
        <f>SUM(V9/60)</f>
        <v>32.26766953199618</v>
      </c>
      <c r="X9" s="58">
        <f>ROUNDDOWN(W9,0)</f>
        <v>32</v>
      </c>
      <c r="Y9" s="67">
        <f>SUM(W9-X9)*60</f>
        <v>16.060171919770596</v>
      </c>
      <c r="AA9" s="233" t="s">
        <v>71</v>
      </c>
      <c r="AB9" s="235">
        <v>698</v>
      </c>
      <c r="AC9" s="91">
        <f t="shared" si="3"/>
        <v>0.1489971346704871</v>
      </c>
      <c r="AD9" s="65">
        <f t="shared" si="9"/>
        <v>1.148997134670487</v>
      </c>
      <c r="AE9" s="92">
        <f t="shared" si="10"/>
        <v>802</v>
      </c>
      <c r="AF9" s="58">
        <v>1.01</v>
      </c>
      <c r="AG9" s="91">
        <f t="shared" si="11"/>
        <v>0.14851485148514842</v>
      </c>
    </row>
    <row r="10" spans="1:33" ht="18.75" customHeight="1">
      <c r="A10" s="116"/>
      <c r="B10" s="113" t="s">
        <v>70</v>
      </c>
      <c r="C10" s="93">
        <f>+AD10</f>
        <v>1.148997134670487</v>
      </c>
      <c r="D10" s="94"/>
      <c r="E10" s="94"/>
      <c r="F10" s="95"/>
      <c r="G10" s="136"/>
      <c r="H10" s="137"/>
      <c r="I10" s="136">
        <f t="shared" si="0"/>
        <v>0</v>
      </c>
      <c r="J10" s="96">
        <f t="shared" si="0"/>
        <v>0</v>
      </c>
      <c r="K10" s="152"/>
      <c r="L10" s="156">
        <v>22</v>
      </c>
      <c r="M10" s="96">
        <v>8</v>
      </c>
      <c r="N10" s="85"/>
      <c r="O10" s="86"/>
      <c r="P10" s="87">
        <f t="shared" si="4"/>
        <v>0</v>
      </c>
      <c r="Q10" s="88" t="str">
        <f t="shared" si="5"/>
        <v>Nacra Inter 18</v>
      </c>
      <c r="R10" s="89">
        <f t="shared" si="6"/>
        <v>0</v>
      </c>
      <c r="S10" s="89">
        <f t="shared" si="7"/>
        <v>0</v>
      </c>
      <c r="T10" s="65">
        <f t="shared" si="8"/>
        <v>1.148997134670487</v>
      </c>
      <c r="U10" s="58">
        <f t="shared" si="1"/>
        <v>0</v>
      </c>
      <c r="V10" s="66">
        <f t="shared" si="2"/>
        <v>0</v>
      </c>
      <c r="W10" s="58">
        <f>SUM(V10/60)</f>
        <v>0</v>
      </c>
      <c r="X10" s="58">
        <f>ROUNDDOWN(W10,0)</f>
        <v>0</v>
      </c>
      <c r="Y10" s="67">
        <f>SUM(W10-X10)*60</f>
        <v>0</v>
      </c>
      <c r="AA10" s="233" t="s">
        <v>72</v>
      </c>
      <c r="AB10" s="235">
        <v>698</v>
      </c>
      <c r="AC10" s="91">
        <f t="shared" si="3"/>
        <v>0.1489971346704871</v>
      </c>
      <c r="AD10" s="65">
        <f t="shared" si="9"/>
        <v>1.148997134670487</v>
      </c>
      <c r="AE10" s="92">
        <f t="shared" si="10"/>
        <v>802</v>
      </c>
      <c r="AF10" s="58">
        <v>1.01</v>
      </c>
      <c r="AG10" s="91">
        <f t="shared" si="11"/>
        <v>0.14851485148514842</v>
      </c>
    </row>
    <row r="11" spans="1:33" ht="18.75" customHeight="1">
      <c r="A11" s="116"/>
      <c r="B11" s="112" t="s">
        <v>49</v>
      </c>
      <c r="C11" s="81">
        <f>+AD$6</f>
        <v>1</v>
      </c>
      <c r="D11" s="82" t="s">
        <v>50</v>
      </c>
      <c r="E11" s="82" t="s">
        <v>74</v>
      </c>
      <c r="F11" s="83" t="s">
        <v>121</v>
      </c>
      <c r="G11" s="138">
        <v>25</v>
      </c>
      <c r="H11" s="139">
        <v>4</v>
      </c>
      <c r="I11" s="138">
        <f aca="true" t="shared" si="13" ref="I11:I23">+X11</f>
        <v>25</v>
      </c>
      <c r="J11" s="84">
        <f aca="true" t="shared" si="14" ref="J11:J23">+Y11</f>
        <v>3.999999999999986</v>
      </c>
      <c r="K11" s="153">
        <v>39136</v>
      </c>
      <c r="L11" s="157"/>
      <c r="M11" s="84"/>
      <c r="N11" s="85"/>
      <c r="O11" s="86">
        <f t="shared" si="12"/>
        <v>13.045212765957448</v>
      </c>
      <c r="P11" s="87">
        <f t="shared" si="4"/>
        <v>4.599388379204893</v>
      </c>
      <c r="Q11" s="88" t="str">
        <f t="shared" si="5"/>
        <v>Hobie 16</v>
      </c>
      <c r="R11" s="89">
        <f t="shared" si="6"/>
        <v>25</v>
      </c>
      <c r="S11" s="89">
        <f t="shared" si="7"/>
        <v>4</v>
      </c>
      <c r="T11" s="65">
        <f t="shared" si="8"/>
        <v>1</v>
      </c>
      <c r="U11" s="58">
        <f t="shared" si="1"/>
        <v>1504</v>
      </c>
      <c r="V11" s="66">
        <f t="shared" si="2"/>
        <v>1504</v>
      </c>
      <c r="W11" s="58">
        <f aca="true" t="shared" si="15" ref="W11:W32">SUM(V11/60)</f>
        <v>25.066666666666666</v>
      </c>
      <c r="X11" s="58">
        <f aca="true" t="shared" si="16" ref="X11:X32">ROUNDDOWN(W11,0)</f>
        <v>25</v>
      </c>
      <c r="Y11" s="67">
        <f aca="true" t="shared" si="17" ref="Y11:Y23">SUM(W11-X11)*60</f>
        <v>3.999999999999986</v>
      </c>
      <c r="AA11" s="233" t="s">
        <v>75</v>
      </c>
      <c r="AB11" s="235">
        <v>656</v>
      </c>
      <c r="AC11" s="91">
        <f t="shared" si="3"/>
        <v>0.2225609756097561</v>
      </c>
      <c r="AD11" s="65">
        <f t="shared" si="9"/>
        <v>1.2225609756097562</v>
      </c>
      <c r="AE11" s="92">
        <f t="shared" si="10"/>
        <v>802</v>
      </c>
      <c r="AF11" s="58">
        <v>0.95</v>
      </c>
      <c r="AG11" s="91">
        <f t="shared" si="11"/>
        <v>0.22105263157894733</v>
      </c>
    </row>
    <row r="12" spans="1:33" ht="18.75" customHeight="1">
      <c r="A12" s="116"/>
      <c r="B12" s="112" t="s">
        <v>49</v>
      </c>
      <c r="C12" s="81">
        <f>+AD$6</f>
        <v>1</v>
      </c>
      <c r="D12" s="82" t="s">
        <v>73</v>
      </c>
      <c r="E12" s="82" t="s">
        <v>51</v>
      </c>
      <c r="F12" s="83" t="s">
        <v>52</v>
      </c>
      <c r="G12" s="138">
        <v>25</v>
      </c>
      <c r="H12" s="139">
        <v>27</v>
      </c>
      <c r="I12" s="138">
        <f>+X12</f>
        <v>25</v>
      </c>
      <c r="J12" s="84">
        <f>+Y12</f>
        <v>26.999999999999957</v>
      </c>
      <c r="K12" s="153">
        <v>37869</v>
      </c>
      <c r="L12" s="157"/>
      <c r="M12" s="84"/>
      <c r="N12" s="85"/>
      <c r="O12" s="86">
        <f>SUM(60/P12)</f>
        <v>12.848722986247544</v>
      </c>
      <c r="P12" s="87">
        <f>SUM((U12/$O$2)/60)</f>
        <v>4.669724770642202</v>
      </c>
      <c r="Q12" s="88" t="str">
        <f>+B12</f>
        <v>Hobie 16</v>
      </c>
      <c r="R12" s="89">
        <f>+G12</f>
        <v>25</v>
      </c>
      <c r="S12" s="89">
        <f>+H12</f>
        <v>27</v>
      </c>
      <c r="T12" s="65">
        <f>+C12</f>
        <v>1</v>
      </c>
      <c r="U12" s="58">
        <f>SUM(R12)*60+S12</f>
        <v>1527</v>
      </c>
      <c r="V12" s="66">
        <f>SUM(U12*T12)</f>
        <v>1527</v>
      </c>
      <c r="W12" s="58">
        <f t="shared" si="15"/>
        <v>25.45</v>
      </c>
      <c r="X12" s="58">
        <f t="shared" si="16"/>
        <v>25</v>
      </c>
      <c r="Y12" s="67">
        <f>SUM(W12-X12)*60</f>
        <v>26.999999999999957</v>
      </c>
      <c r="AA12" s="233" t="s">
        <v>65</v>
      </c>
      <c r="AB12" s="235">
        <v>656</v>
      </c>
      <c r="AC12" s="91">
        <f t="shared" si="3"/>
        <v>0.2225609756097561</v>
      </c>
      <c r="AD12" s="65">
        <f t="shared" si="9"/>
        <v>1.2225609756097562</v>
      </c>
      <c r="AE12" s="92">
        <f t="shared" si="10"/>
        <v>802</v>
      </c>
      <c r="AF12" s="58">
        <v>0.95</v>
      </c>
      <c r="AG12" s="91">
        <f t="shared" si="11"/>
        <v>0.22105263157894733</v>
      </c>
    </row>
    <row r="13" spans="1:33" ht="18.75" customHeight="1">
      <c r="A13" s="116"/>
      <c r="B13" s="112" t="s">
        <v>49</v>
      </c>
      <c r="C13" s="81">
        <f>+AD$6</f>
        <v>1</v>
      </c>
      <c r="D13" s="82" t="s">
        <v>76</v>
      </c>
      <c r="E13" s="82" t="s">
        <v>74</v>
      </c>
      <c r="F13" s="83" t="s">
        <v>121</v>
      </c>
      <c r="G13" s="138">
        <v>25</v>
      </c>
      <c r="H13" s="139">
        <v>40</v>
      </c>
      <c r="I13" s="138">
        <f>+X13</f>
        <v>25</v>
      </c>
      <c r="J13" s="84">
        <f>+Y13</f>
        <v>40.00000000000007</v>
      </c>
      <c r="K13" s="153">
        <v>39136</v>
      </c>
      <c r="L13" s="157"/>
      <c r="M13" s="84"/>
      <c r="N13" s="85"/>
      <c r="O13" s="86">
        <f>SUM(60/P13)</f>
        <v>12.740259740259743</v>
      </c>
      <c r="P13" s="87">
        <f>SUM((U13/$O$2)/60)</f>
        <v>4.709480122324158</v>
      </c>
      <c r="Q13" s="88" t="str">
        <f>+B13</f>
        <v>Hobie 16</v>
      </c>
      <c r="R13" s="89">
        <f>+G13</f>
        <v>25</v>
      </c>
      <c r="S13" s="89">
        <f>+H13</f>
        <v>40</v>
      </c>
      <c r="T13" s="65">
        <f>+C13</f>
        <v>1</v>
      </c>
      <c r="U13" s="58">
        <f>SUM(R13)*60+S13</f>
        <v>1540</v>
      </c>
      <c r="V13" s="66">
        <f>SUM(U13*T13)</f>
        <v>1540</v>
      </c>
      <c r="W13" s="58">
        <f t="shared" si="15"/>
        <v>25.666666666666668</v>
      </c>
      <c r="X13" s="58">
        <f t="shared" si="16"/>
        <v>25</v>
      </c>
      <c r="Y13" s="67">
        <f>SUM(W13-X13)*60</f>
        <v>40.00000000000007</v>
      </c>
      <c r="AA13" s="233" t="s">
        <v>79</v>
      </c>
      <c r="AB13" s="234">
        <v>1078</v>
      </c>
      <c r="AC13" s="91">
        <f t="shared" si="3"/>
        <v>-0.2560296846011132</v>
      </c>
      <c r="AD13" s="65">
        <f t="shared" si="9"/>
        <v>0.7439703153988868</v>
      </c>
      <c r="AE13" s="92">
        <f t="shared" si="10"/>
        <v>802</v>
      </c>
      <c r="AF13" s="58"/>
      <c r="AG13" s="58"/>
    </row>
    <row r="14" spans="1:33" ht="18.75" customHeight="1">
      <c r="A14" s="116"/>
      <c r="B14" s="113" t="s">
        <v>69</v>
      </c>
      <c r="C14" s="93">
        <f>+AD8</f>
        <v>1.0779569892473118</v>
      </c>
      <c r="D14" s="94" t="s">
        <v>50</v>
      </c>
      <c r="E14" s="94" t="s">
        <v>77</v>
      </c>
      <c r="F14" s="95" t="s">
        <v>78</v>
      </c>
      <c r="G14" s="136">
        <v>27</v>
      </c>
      <c r="H14" s="137">
        <v>20</v>
      </c>
      <c r="I14" s="136">
        <f t="shared" si="13"/>
        <v>29</v>
      </c>
      <c r="J14" s="96">
        <f t="shared" si="14"/>
        <v>27.849462365591364</v>
      </c>
      <c r="K14" s="152">
        <v>35909</v>
      </c>
      <c r="L14" s="156">
        <v>23</v>
      </c>
      <c r="M14" s="96">
        <v>36</v>
      </c>
      <c r="N14" s="85"/>
      <c r="O14" s="86">
        <f t="shared" si="12"/>
        <v>11.963414634146341</v>
      </c>
      <c r="P14" s="87">
        <f t="shared" si="4"/>
        <v>5.015290519877676</v>
      </c>
      <c r="Q14" s="88" t="str">
        <f t="shared" si="5"/>
        <v>Hobie 18</v>
      </c>
      <c r="R14" s="89">
        <f t="shared" si="6"/>
        <v>27</v>
      </c>
      <c r="S14" s="89">
        <f t="shared" si="7"/>
        <v>20</v>
      </c>
      <c r="T14" s="65">
        <f t="shared" si="8"/>
        <v>1.0779569892473118</v>
      </c>
      <c r="U14" s="58">
        <f t="shared" si="1"/>
        <v>1640</v>
      </c>
      <c r="V14" s="66">
        <f aca="true" t="shared" si="18" ref="V14:V25">SUM(U14*T14)</f>
        <v>1767.8494623655913</v>
      </c>
      <c r="W14" s="58">
        <f t="shared" si="15"/>
        <v>29.46415770609319</v>
      </c>
      <c r="X14" s="58">
        <f t="shared" si="16"/>
        <v>29</v>
      </c>
      <c r="Y14" s="67">
        <f t="shared" si="17"/>
        <v>27.849462365591364</v>
      </c>
      <c r="AA14" s="233" t="s">
        <v>22</v>
      </c>
      <c r="AB14" s="234">
        <v>1089</v>
      </c>
      <c r="AC14" s="91">
        <f t="shared" si="3"/>
        <v>-0.263544536271809</v>
      </c>
      <c r="AD14" s="65">
        <f t="shared" si="9"/>
        <v>0.736455463728191</v>
      </c>
      <c r="AE14" s="92">
        <f t="shared" si="10"/>
        <v>802</v>
      </c>
      <c r="AF14" s="58"/>
      <c r="AG14" s="58"/>
    </row>
    <row r="15" spans="1:33" ht="18.75" customHeight="1">
      <c r="A15" s="116" t="s">
        <v>96</v>
      </c>
      <c r="B15" s="112" t="s">
        <v>80</v>
      </c>
      <c r="C15" s="81">
        <f>+AD7</f>
        <v>0.9744835965978129</v>
      </c>
      <c r="D15" s="82" t="s">
        <v>50</v>
      </c>
      <c r="E15" s="82" t="s">
        <v>94</v>
      </c>
      <c r="F15" s="83" t="s">
        <v>95</v>
      </c>
      <c r="G15" s="138">
        <v>28</v>
      </c>
      <c r="H15" s="139">
        <v>27</v>
      </c>
      <c r="I15" s="138">
        <f t="shared" si="13"/>
        <v>27</v>
      </c>
      <c r="J15" s="84">
        <f t="shared" si="14"/>
        <v>43.44349939246669</v>
      </c>
      <c r="K15" s="153">
        <v>35957</v>
      </c>
      <c r="L15" s="157"/>
      <c r="M15" s="84"/>
      <c r="N15" s="85"/>
      <c r="O15" s="86">
        <f t="shared" si="12"/>
        <v>11.493848857644991</v>
      </c>
      <c r="P15" s="87">
        <f t="shared" si="4"/>
        <v>5.220183486238532</v>
      </c>
      <c r="Q15" s="88" t="str">
        <f t="shared" si="5"/>
        <v>Prindle 16</v>
      </c>
      <c r="R15" s="89">
        <f t="shared" si="6"/>
        <v>28</v>
      </c>
      <c r="S15" s="89">
        <f t="shared" si="7"/>
        <v>27</v>
      </c>
      <c r="T15" s="65">
        <f t="shared" si="8"/>
        <v>0.9744835965978129</v>
      </c>
      <c r="U15" s="58">
        <f t="shared" si="1"/>
        <v>1707</v>
      </c>
      <c r="V15" s="66">
        <f t="shared" si="18"/>
        <v>1663.4434993924667</v>
      </c>
      <c r="W15" s="58">
        <f t="shared" si="15"/>
        <v>27.724058323207778</v>
      </c>
      <c r="X15" s="58">
        <f t="shared" si="16"/>
        <v>27</v>
      </c>
      <c r="Y15" s="67">
        <f t="shared" si="17"/>
        <v>43.44349939246669</v>
      </c>
      <c r="AA15" s="233" t="s">
        <v>81</v>
      </c>
      <c r="AB15" s="234">
        <v>1038</v>
      </c>
      <c r="AC15" s="91">
        <f t="shared" si="3"/>
        <v>-0.22736030828516376</v>
      </c>
      <c r="AD15" s="65">
        <f t="shared" si="9"/>
        <v>0.7726396917148363</v>
      </c>
      <c r="AE15" s="92">
        <f t="shared" si="10"/>
        <v>802</v>
      </c>
      <c r="AF15" s="58"/>
      <c r="AG15" s="58"/>
    </row>
    <row r="16" spans="1:33" ht="18.75" customHeight="1">
      <c r="A16" s="116"/>
      <c r="B16" s="112" t="s">
        <v>80</v>
      </c>
      <c r="C16" s="81">
        <f>+AD7</f>
        <v>0.9744835965978129</v>
      </c>
      <c r="D16" s="82" t="s">
        <v>73</v>
      </c>
      <c r="E16" s="82" t="s">
        <v>95</v>
      </c>
      <c r="F16" s="83" t="s">
        <v>94</v>
      </c>
      <c r="G16" s="138">
        <v>30</v>
      </c>
      <c r="H16" s="139">
        <v>54</v>
      </c>
      <c r="I16" s="138">
        <f t="shared" si="13"/>
        <v>30</v>
      </c>
      <c r="J16" s="84">
        <f t="shared" si="14"/>
        <v>6.692588092345204</v>
      </c>
      <c r="K16" s="153">
        <v>35957</v>
      </c>
      <c r="L16" s="157"/>
      <c r="M16" s="84"/>
      <c r="N16" s="85"/>
      <c r="O16" s="86">
        <f t="shared" si="12"/>
        <v>10.58252427184466</v>
      </c>
      <c r="P16" s="87">
        <f t="shared" si="4"/>
        <v>5.669724770642202</v>
      </c>
      <c r="Q16" s="88" t="str">
        <f t="shared" si="5"/>
        <v>Prindle 16</v>
      </c>
      <c r="R16" s="89">
        <f t="shared" si="6"/>
        <v>30</v>
      </c>
      <c r="S16" s="89">
        <f t="shared" si="7"/>
        <v>54</v>
      </c>
      <c r="T16" s="65">
        <f t="shared" si="8"/>
        <v>0.9744835965978129</v>
      </c>
      <c r="U16" s="58">
        <f t="shared" si="1"/>
        <v>1854</v>
      </c>
      <c r="V16" s="66">
        <f t="shared" si="18"/>
        <v>1806.6925880923452</v>
      </c>
      <c r="W16" s="58">
        <f t="shared" si="15"/>
        <v>30.11154313487242</v>
      </c>
      <c r="X16" s="58">
        <f t="shared" si="16"/>
        <v>30</v>
      </c>
      <c r="Y16" s="67">
        <f t="shared" si="17"/>
        <v>6.692588092345204</v>
      </c>
      <c r="AA16" s="233" t="s">
        <v>34</v>
      </c>
      <c r="AB16" s="234">
        <v>1290</v>
      </c>
      <c r="AC16" s="91">
        <f t="shared" si="3"/>
        <v>-0.37829457364341085</v>
      </c>
      <c r="AD16" s="65">
        <f t="shared" si="9"/>
        <v>0.6217054263565891</v>
      </c>
      <c r="AE16" s="92">
        <f t="shared" si="10"/>
        <v>801.9999999999999</v>
      </c>
      <c r="AF16" s="58"/>
      <c r="AG16" s="58"/>
    </row>
    <row r="17" spans="1:33" ht="18.75" customHeight="1">
      <c r="A17" s="116" t="s">
        <v>3</v>
      </c>
      <c r="B17" s="112" t="s">
        <v>80</v>
      </c>
      <c r="C17" s="81">
        <f>+AD7</f>
        <v>0.9744835965978129</v>
      </c>
      <c r="D17" s="82" t="s">
        <v>76</v>
      </c>
      <c r="E17" s="82" t="s">
        <v>82</v>
      </c>
      <c r="F17" s="83" t="s">
        <v>83</v>
      </c>
      <c r="G17" s="138">
        <v>31</v>
      </c>
      <c r="H17" s="139">
        <v>11</v>
      </c>
      <c r="I17" s="138">
        <f t="shared" si="13"/>
        <v>30</v>
      </c>
      <c r="J17" s="84">
        <f t="shared" si="14"/>
        <v>23.258809234507893</v>
      </c>
      <c r="K17" s="153">
        <v>35649</v>
      </c>
      <c r="L17" s="157"/>
      <c r="M17" s="84"/>
      <c r="N17" s="85"/>
      <c r="O17" s="86">
        <f t="shared" si="12"/>
        <v>10.486370924639232</v>
      </c>
      <c r="P17" s="87">
        <f t="shared" si="4"/>
        <v>5.721712538226299</v>
      </c>
      <c r="Q17" s="88" t="str">
        <f t="shared" si="5"/>
        <v>Prindle 16</v>
      </c>
      <c r="R17" s="89">
        <f t="shared" si="6"/>
        <v>31</v>
      </c>
      <c r="S17" s="89">
        <f t="shared" si="7"/>
        <v>11</v>
      </c>
      <c r="T17" s="65">
        <f t="shared" si="8"/>
        <v>0.9744835965978129</v>
      </c>
      <c r="U17" s="58">
        <f t="shared" si="1"/>
        <v>1871</v>
      </c>
      <c r="V17" s="66">
        <f t="shared" si="18"/>
        <v>1823.258809234508</v>
      </c>
      <c r="W17" s="58">
        <f t="shared" si="15"/>
        <v>30.38764682057513</v>
      </c>
      <c r="X17" s="58">
        <f t="shared" si="16"/>
        <v>30</v>
      </c>
      <c r="Y17" s="67">
        <f t="shared" si="17"/>
        <v>23.258809234507893</v>
      </c>
      <c r="AA17" s="233" t="s">
        <v>30</v>
      </c>
      <c r="AB17" s="234">
        <v>1646</v>
      </c>
      <c r="AC17" s="91">
        <f t="shared" si="3"/>
        <v>-0.5127582017010935</v>
      </c>
      <c r="AD17" s="65">
        <f t="shared" si="9"/>
        <v>0.48724179829890646</v>
      </c>
      <c r="AE17" s="92">
        <f t="shared" si="10"/>
        <v>802</v>
      </c>
      <c r="AF17" s="58"/>
      <c r="AG17" s="58"/>
    </row>
    <row r="18" spans="1:33" ht="18.75" customHeight="1">
      <c r="A18" s="116"/>
      <c r="B18" s="113" t="s">
        <v>81</v>
      </c>
      <c r="C18" s="93">
        <f>+AD15</f>
        <v>0.7726396917148363</v>
      </c>
      <c r="D18" s="94" t="s">
        <v>50</v>
      </c>
      <c r="E18" s="94" t="s">
        <v>84</v>
      </c>
      <c r="F18" s="95" t="s">
        <v>85</v>
      </c>
      <c r="G18" s="136">
        <v>56</v>
      </c>
      <c r="H18" s="137">
        <v>30</v>
      </c>
      <c r="I18" s="136">
        <f t="shared" si="13"/>
        <v>43</v>
      </c>
      <c r="J18" s="96">
        <f t="shared" si="14"/>
        <v>39.24855491329467</v>
      </c>
      <c r="K18" s="152">
        <v>35636</v>
      </c>
      <c r="L18" s="156"/>
      <c r="M18" s="96"/>
      <c r="N18" s="85"/>
      <c r="O18" s="86">
        <f t="shared" si="12"/>
        <v>5.787610619469027</v>
      </c>
      <c r="P18" s="87">
        <f t="shared" si="4"/>
        <v>10.36697247706422</v>
      </c>
      <c r="Q18" s="88" t="str">
        <f t="shared" si="5"/>
        <v>Kestrel</v>
      </c>
      <c r="R18" s="89">
        <f t="shared" si="6"/>
        <v>56</v>
      </c>
      <c r="S18" s="89">
        <f t="shared" si="7"/>
        <v>30</v>
      </c>
      <c r="T18" s="65">
        <f t="shared" si="8"/>
        <v>0.7726396917148363</v>
      </c>
      <c r="U18" s="58">
        <f t="shared" si="1"/>
        <v>3390</v>
      </c>
      <c r="V18" s="66">
        <f t="shared" si="18"/>
        <v>2619.248554913295</v>
      </c>
      <c r="W18" s="58">
        <f t="shared" si="15"/>
        <v>43.654142581888244</v>
      </c>
      <c r="X18" s="58">
        <f t="shared" si="16"/>
        <v>43</v>
      </c>
      <c r="Y18" s="67">
        <f t="shared" si="17"/>
        <v>39.24855491329467</v>
      </c>
      <c r="AA18" s="233" t="s">
        <v>86</v>
      </c>
      <c r="AB18" s="235">
        <v>880</v>
      </c>
      <c r="AC18" s="91">
        <f>SUM($AB$6-AB18)/AB18</f>
        <v>-0.08863636363636364</v>
      </c>
      <c r="AD18" s="65">
        <f>SUM($AB$6/AB18)</f>
        <v>0.9113636363636364</v>
      </c>
      <c r="AE18" s="92">
        <f>SUM(AB18*AD18)</f>
        <v>802</v>
      </c>
      <c r="AF18" s="58"/>
      <c r="AG18" s="58"/>
    </row>
    <row r="19" spans="1:33" ht="18.75" customHeight="1">
      <c r="A19" s="116"/>
      <c r="B19" s="113" t="s">
        <v>81</v>
      </c>
      <c r="C19" s="93">
        <f>+AD15</f>
        <v>0.7726396917148363</v>
      </c>
      <c r="D19" s="94" t="s">
        <v>73</v>
      </c>
      <c r="E19" s="94" t="s">
        <v>100</v>
      </c>
      <c r="F19" s="95" t="s">
        <v>111</v>
      </c>
      <c r="G19" s="136">
        <v>65</v>
      </c>
      <c r="H19" s="137">
        <v>0</v>
      </c>
      <c r="I19" s="136">
        <f>+X19</f>
        <v>50</v>
      </c>
      <c r="J19" s="96">
        <f>+Y19</f>
        <v>13.294797687861433</v>
      </c>
      <c r="K19" s="152">
        <v>35768</v>
      </c>
      <c r="L19" s="156"/>
      <c r="M19" s="96"/>
      <c r="N19" s="85"/>
      <c r="O19" s="86">
        <f>SUM(60/P19)</f>
        <v>5.0307692307692315</v>
      </c>
      <c r="P19" s="87">
        <f>SUM((U19/$O$2)/60)</f>
        <v>11.926605504587155</v>
      </c>
      <c r="Q19" s="88" t="str">
        <f>+B19</f>
        <v>Kestrel</v>
      </c>
      <c r="R19" s="89">
        <f>+G19</f>
        <v>65</v>
      </c>
      <c r="S19" s="89">
        <f>+H19</f>
        <v>0</v>
      </c>
      <c r="T19" s="65">
        <f>+C19</f>
        <v>0.7726396917148363</v>
      </c>
      <c r="U19" s="58">
        <f>SUM(R19)*60+S19</f>
        <v>3900</v>
      </c>
      <c r="V19" s="66">
        <f>SUM(U19*T19)</f>
        <v>3013.2947976878613</v>
      </c>
      <c r="W19" s="58">
        <f t="shared" si="15"/>
        <v>50.22157996146436</v>
      </c>
      <c r="X19" s="58">
        <f t="shared" si="16"/>
        <v>50</v>
      </c>
      <c r="Y19" s="67">
        <f>SUM(W19-X19)*60</f>
        <v>13.294797687861433</v>
      </c>
      <c r="AA19" s="233"/>
      <c r="AB19" s="58"/>
      <c r="AC19" s="91"/>
      <c r="AD19" s="65"/>
      <c r="AE19" s="92"/>
      <c r="AF19" s="58"/>
      <c r="AG19" s="58"/>
    </row>
    <row r="20" spans="1:33" ht="18.75" customHeight="1">
      <c r="A20" s="116" t="s">
        <v>97</v>
      </c>
      <c r="B20" s="112" t="s">
        <v>91</v>
      </c>
      <c r="C20" s="81">
        <f>+AD13</f>
        <v>0.7439703153988868</v>
      </c>
      <c r="D20" s="82" t="s">
        <v>50</v>
      </c>
      <c r="E20" s="82" t="s">
        <v>90</v>
      </c>
      <c r="F20" s="83" t="s">
        <v>93</v>
      </c>
      <c r="G20" s="138">
        <v>45</v>
      </c>
      <c r="H20" s="139">
        <v>0</v>
      </c>
      <c r="I20" s="138">
        <f>+X20</f>
        <v>33</v>
      </c>
      <c r="J20" s="84">
        <f>+Y20</f>
        <v>28.719851576994415</v>
      </c>
      <c r="K20" s="153">
        <v>37808</v>
      </c>
      <c r="L20" s="157">
        <v>34</v>
      </c>
      <c r="M20" s="84">
        <v>11</v>
      </c>
      <c r="N20" s="85"/>
      <c r="O20" s="86">
        <f>SUM(60/P20)</f>
        <v>7.2666666666666675</v>
      </c>
      <c r="P20" s="87">
        <f>SUM((U20/$O$2)/60)</f>
        <v>8.256880733944953</v>
      </c>
      <c r="Q20" s="88" t="str">
        <f>+B20</f>
        <v>Laser</v>
      </c>
      <c r="R20" s="89">
        <f>+G20</f>
        <v>45</v>
      </c>
      <c r="S20" s="89">
        <f>+H20</f>
        <v>0</v>
      </c>
      <c r="T20" s="65">
        <f>+C20</f>
        <v>0.7439703153988868</v>
      </c>
      <c r="U20" s="58">
        <f>SUM(R20)*60+S20</f>
        <v>2700</v>
      </c>
      <c r="V20" s="66">
        <f>SUM(U20*T20)</f>
        <v>2008.7198515769944</v>
      </c>
      <c r="W20" s="58">
        <f t="shared" si="15"/>
        <v>33.47866419294991</v>
      </c>
      <c r="X20" s="58">
        <f t="shared" si="16"/>
        <v>33</v>
      </c>
      <c r="Y20" s="67">
        <f>SUM(W20-X20)*60</f>
        <v>28.719851576994415</v>
      </c>
      <c r="AA20" s="233"/>
      <c r="AB20" s="58"/>
      <c r="AC20" s="58"/>
      <c r="AD20" s="65"/>
      <c r="AE20" s="58"/>
      <c r="AF20" s="58"/>
      <c r="AG20" s="58"/>
    </row>
    <row r="21" spans="1:33" ht="18.75" customHeight="1">
      <c r="A21" s="116"/>
      <c r="B21" s="112" t="s">
        <v>91</v>
      </c>
      <c r="C21" s="81">
        <f>+AD13</f>
        <v>0.7439703153988868</v>
      </c>
      <c r="D21" s="82" t="s">
        <v>73</v>
      </c>
      <c r="E21" s="82" t="s">
        <v>10</v>
      </c>
      <c r="F21" s="83" t="s">
        <v>93</v>
      </c>
      <c r="G21" s="138">
        <v>51</v>
      </c>
      <c r="H21" s="139">
        <v>45</v>
      </c>
      <c r="I21" s="138">
        <f t="shared" si="13"/>
        <v>38</v>
      </c>
      <c r="J21" s="84">
        <f t="shared" si="14"/>
        <v>30.02782931354332</v>
      </c>
      <c r="K21" s="153">
        <v>35670</v>
      </c>
      <c r="L21" s="157">
        <v>34</v>
      </c>
      <c r="M21" s="84">
        <v>11</v>
      </c>
      <c r="N21" s="85"/>
      <c r="O21" s="86">
        <f t="shared" si="12"/>
        <v>6.318840579710145</v>
      </c>
      <c r="P21" s="87">
        <f t="shared" si="4"/>
        <v>9.495412844036698</v>
      </c>
      <c r="Q21" s="88" t="str">
        <f t="shared" si="5"/>
        <v>Laser</v>
      </c>
      <c r="R21" s="89">
        <f t="shared" si="6"/>
        <v>51</v>
      </c>
      <c r="S21" s="89">
        <f t="shared" si="7"/>
        <v>45</v>
      </c>
      <c r="T21" s="65">
        <f t="shared" si="8"/>
        <v>0.7439703153988868</v>
      </c>
      <c r="U21" s="58">
        <f t="shared" si="1"/>
        <v>3105</v>
      </c>
      <c r="V21" s="66">
        <f t="shared" si="18"/>
        <v>2310.0278293135434</v>
      </c>
      <c r="W21" s="58">
        <f t="shared" si="15"/>
        <v>38.50046382189239</v>
      </c>
      <c r="X21" s="58">
        <f t="shared" si="16"/>
        <v>38</v>
      </c>
      <c r="Y21" s="67">
        <f t="shared" si="17"/>
        <v>30.02782931354332</v>
      </c>
      <c r="AF21" s="58"/>
      <c r="AG21" s="58"/>
    </row>
    <row r="22" spans="1:25" ht="18.75" customHeight="1">
      <c r="A22" s="116"/>
      <c r="B22" s="112" t="s">
        <v>91</v>
      </c>
      <c r="C22" s="81">
        <f>+AD13</f>
        <v>0.7439703153988868</v>
      </c>
      <c r="D22" s="82" t="s">
        <v>76</v>
      </c>
      <c r="E22" s="82" t="s">
        <v>11</v>
      </c>
      <c r="F22" s="83" t="s">
        <v>93</v>
      </c>
      <c r="G22" s="138">
        <v>55</v>
      </c>
      <c r="H22" s="139">
        <v>59</v>
      </c>
      <c r="I22" s="138">
        <f t="shared" si="13"/>
        <v>41</v>
      </c>
      <c r="J22" s="84">
        <f t="shared" si="14"/>
        <v>38.996289424860606</v>
      </c>
      <c r="K22" s="153">
        <v>35670</v>
      </c>
      <c r="L22" s="157">
        <v>34</v>
      </c>
      <c r="M22" s="84">
        <v>11</v>
      </c>
      <c r="N22" s="85"/>
      <c r="O22" s="86">
        <f t="shared" si="12"/>
        <v>5.841024114319739</v>
      </c>
      <c r="P22" s="87">
        <f t="shared" si="4"/>
        <v>10.272171253822629</v>
      </c>
      <c r="Q22" s="88" t="str">
        <f t="shared" si="5"/>
        <v>Laser</v>
      </c>
      <c r="R22" s="89">
        <f t="shared" si="6"/>
        <v>55</v>
      </c>
      <c r="S22" s="89">
        <f t="shared" si="7"/>
        <v>59</v>
      </c>
      <c r="T22" s="65">
        <f t="shared" si="8"/>
        <v>0.7439703153988868</v>
      </c>
      <c r="U22" s="58">
        <f t="shared" si="1"/>
        <v>3359</v>
      </c>
      <c r="V22" s="66">
        <f t="shared" si="18"/>
        <v>2498.9962894248606</v>
      </c>
      <c r="W22" s="58">
        <f t="shared" si="15"/>
        <v>41.64993815708101</v>
      </c>
      <c r="X22" s="58">
        <f t="shared" si="16"/>
        <v>41</v>
      </c>
      <c r="Y22" s="67">
        <f t="shared" si="17"/>
        <v>38.996289424860606</v>
      </c>
    </row>
    <row r="23" spans="1:25" ht="18.75" customHeight="1">
      <c r="A23" s="116"/>
      <c r="B23" s="113" t="s">
        <v>22</v>
      </c>
      <c r="C23" s="93">
        <f>+AD14</f>
        <v>0.736455463728191</v>
      </c>
      <c r="D23" s="94" t="s">
        <v>50</v>
      </c>
      <c r="E23" s="94" t="s">
        <v>87</v>
      </c>
      <c r="F23" s="95" t="s">
        <v>88</v>
      </c>
      <c r="G23" s="136">
        <v>69</v>
      </c>
      <c r="H23" s="137">
        <v>5</v>
      </c>
      <c r="I23" s="136">
        <f t="shared" si="13"/>
        <v>50</v>
      </c>
      <c r="J23" s="96">
        <f t="shared" si="14"/>
        <v>52.60789715335207</v>
      </c>
      <c r="K23" s="152">
        <v>37779</v>
      </c>
      <c r="L23" s="156">
        <v>34</v>
      </c>
      <c r="M23" s="96">
        <v>32</v>
      </c>
      <c r="N23" s="85"/>
      <c r="O23" s="86">
        <f t="shared" si="12"/>
        <v>4.733413751507841</v>
      </c>
      <c r="P23" s="87">
        <f t="shared" si="4"/>
        <v>12.675840978593271</v>
      </c>
      <c r="Q23" s="88" t="str">
        <f t="shared" si="5"/>
        <v>Laser 2000</v>
      </c>
      <c r="R23" s="89">
        <f t="shared" si="6"/>
        <v>69</v>
      </c>
      <c r="S23" s="89">
        <f t="shared" si="7"/>
        <v>5</v>
      </c>
      <c r="T23" s="65">
        <f t="shared" si="8"/>
        <v>0.736455463728191</v>
      </c>
      <c r="U23" s="58">
        <f t="shared" si="1"/>
        <v>4145</v>
      </c>
      <c r="V23" s="66">
        <f t="shared" si="18"/>
        <v>3052.607897153352</v>
      </c>
      <c r="W23" s="58">
        <f t="shared" si="15"/>
        <v>50.8767982858892</v>
      </c>
      <c r="X23" s="58">
        <f t="shared" si="16"/>
        <v>50</v>
      </c>
      <c r="Y23" s="67">
        <f t="shared" si="17"/>
        <v>52.60789715335207</v>
      </c>
    </row>
    <row r="24" spans="1:25" ht="18.75" customHeight="1">
      <c r="A24" s="116"/>
      <c r="B24" s="112" t="s">
        <v>34</v>
      </c>
      <c r="C24" s="81">
        <f>+AD16</f>
        <v>0.6217054263565891</v>
      </c>
      <c r="D24" s="82" t="s">
        <v>50</v>
      </c>
      <c r="E24" s="82" t="s">
        <v>90</v>
      </c>
      <c r="F24" s="83" t="s">
        <v>93</v>
      </c>
      <c r="G24" s="138">
        <v>59</v>
      </c>
      <c r="H24" s="139">
        <v>0</v>
      </c>
      <c r="I24" s="138">
        <f aca="true" t="shared" si="19" ref="I24:J32">+X24</f>
        <v>36</v>
      </c>
      <c r="J24" s="84">
        <f t="shared" si="19"/>
        <v>40.83720930232559</v>
      </c>
      <c r="K24" s="153">
        <v>37816</v>
      </c>
      <c r="L24" s="157">
        <v>40</v>
      </c>
      <c r="M24" s="84">
        <v>55</v>
      </c>
      <c r="N24" s="85"/>
      <c r="O24" s="86">
        <f>SUM(60/P24)</f>
        <v>5.5423728813559325</v>
      </c>
      <c r="P24" s="87">
        <f>SUM((U24/$O$2)/60)</f>
        <v>10.825688073394495</v>
      </c>
      <c r="Q24" s="88" t="str">
        <f>+B24</f>
        <v>Topper</v>
      </c>
      <c r="R24" s="89">
        <f>+G24</f>
        <v>59</v>
      </c>
      <c r="S24" s="89">
        <f>+H24</f>
        <v>0</v>
      </c>
      <c r="T24" s="65">
        <f>+C24</f>
        <v>0.6217054263565891</v>
      </c>
      <c r="U24" s="58">
        <f>SUM(R24)*60+S24</f>
        <v>3540</v>
      </c>
      <c r="V24" s="66">
        <f>SUM(U24*T24)</f>
        <v>2200.8372093023254</v>
      </c>
      <c r="W24" s="58">
        <f t="shared" si="15"/>
        <v>36.68062015503876</v>
      </c>
      <c r="X24" s="58">
        <f t="shared" si="16"/>
        <v>36</v>
      </c>
      <c r="Y24" s="67">
        <f aca="true" t="shared" si="20" ref="Y24:Y32">SUM(W24-X24)*60</f>
        <v>40.83720930232559</v>
      </c>
    </row>
    <row r="25" spans="1:25" ht="18.75" customHeight="1">
      <c r="A25" s="116"/>
      <c r="B25" s="113" t="s">
        <v>30</v>
      </c>
      <c r="C25" s="93">
        <f>+AD17</f>
        <v>0.48724179829890646</v>
      </c>
      <c r="D25" s="94" t="s">
        <v>50</v>
      </c>
      <c r="E25" s="94" t="s">
        <v>53</v>
      </c>
      <c r="F25" s="95" t="s">
        <v>93</v>
      </c>
      <c r="G25" s="140">
        <v>91</v>
      </c>
      <c r="H25" s="137">
        <v>3</v>
      </c>
      <c r="I25" s="136">
        <f t="shared" si="19"/>
        <v>44</v>
      </c>
      <c r="J25" s="96">
        <f t="shared" si="19"/>
        <v>21.801944106925788</v>
      </c>
      <c r="K25" s="152">
        <v>37819</v>
      </c>
      <c r="L25" s="156">
        <v>52</v>
      </c>
      <c r="M25" s="96">
        <v>11</v>
      </c>
      <c r="N25" s="85"/>
      <c r="O25" s="86">
        <f t="shared" si="12"/>
        <v>3.5914332784184517</v>
      </c>
      <c r="P25" s="87">
        <f t="shared" si="4"/>
        <v>16.706422018348622</v>
      </c>
      <c r="Q25" s="88" t="str">
        <f t="shared" si="5"/>
        <v>Optimist</v>
      </c>
      <c r="R25" s="89">
        <f t="shared" si="6"/>
        <v>91</v>
      </c>
      <c r="S25" s="89">
        <f t="shared" si="7"/>
        <v>3</v>
      </c>
      <c r="T25" s="65">
        <f t="shared" si="8"/>
        <v>0.48724179829890646</v>
      </c>
      <c r="U25" s="58">
        <f t="shared" si="1"/>
        <v>5463</v>
      </c>
      <c r="V25" s="66">
        <f t="shared" si="18"/>
        <v>2661.801944106926</v>
      </c>
      <c r="W25" s="58">
        <f t="shared" si="15"/>
        <v>44.36336573511543</v>
      </c>
      <c r="X25" s="58">
        <f t="shared" si="16"/>
        <v>44</v>
      </c>
      <c r="Y25" s="67">
        <f t="shared" si="20"/>
        <v>21.801944106925788</v>
      </c>
    </row>
    <row r="26" spans="1:25" ht="18.75" customHeight="1">
      <c r="A26" s="116"/>
      <c r="B26" s="113" t="s">
        <v>30</v>
      </c>
      <c r="C26" s="93">
        <f>+AD17</f>
        <v>0.48724179829890646</v>
      </c>
      <c r="D26" s="94" t="s">
        <v>73</v>
      </c>
      <c r="E26" s="94" t="s">
        <v>90</v>
      </c>
      <c r="F26" s="95" t="s">
        <v>93</v>
      </c>
      <c r="G26" s="140">
        <v>97</v>
      </c>
      <c r="H26" s="137">
        <v>0</v>
      </c>
      <c r="I26" s="136">
        <f t="shared" si="19"/>
        <v>47</v>
      </c>
      <c r="J26" s="96">
        <f t="shared" si="19"/>
        <v>15.747266099635624</v>
      </c>
      <c r="K26" s="152">
        <v>37813</v>
      </c>
      <c r="L26" s="156">
        <v>52</v>
      </c>
      <c r="M26" s="96">
        <v>11</v>
      </c>
      <c r="N26" s="85"/>
      <c r="O26" s="86">
        <f>SUM(60/P26)</f>
        <v>3.3711340206185567</v>
      </c>
      <c r="P26" s="87">
        <f>SUM((U26/$O$2)/60)</f>
        <v>17.798165137614678</v>
      </c>
      <c r="Q26" s="88" t="str">
        <f>+B26</f>
        <v>Optimist</v>
      </c>
      <c r="R26" s="89">
        <f aca="true" t="shared" si="21" ref="R26:S31">+G26</f>
        <v>97</v>
      </c>
      <c r="S26" s="89">
        <f t="shared" si="21"/>
        <v>0</v>
      </c>
      <c r="T26" s="65">
        <f>+C26</f>
        <v>0.48724179829890646</v>
      </c>
      <c r="U26" s="58">
        <f>SUM(R26)*60+S26</f>
        <v>5820</v>
      </c>
      <c r="V26" s="66">
        <f aca="true" t="shared" si="22" ref="V26:V32">SUM(U26*T26)</f>
        <v>2835.7472660996355</v>
      </c>
      <c r="W26" s="58">
        <f t="shared" si="15"/>
        <v>47.26245443499393</v>
      </c>
      <c r="X26" s="58">
        <f t="shared" si="16"/>
        <v>47</v>
      </c>
      <c r="Y26" s="67">
        <f t="shared" si="20"/>
        <v>15.747266099635624</v>
      </c>
    </row>
    <row r="27" spans="1:25" ht="18.75" customHeight="1">
      <c r="A27" s="116"/>
      <c r="B27" s="113" t="s">
        <v>30</v>
      </c>
      <c r="C27" s="93">
        <f>+AD17</f>
        <v>0.48724179829890646</v>
      </c>
      <c r="D27" s="94" t="s">
        <v>76</v>
      </c>
      <c r="E27" s="94" t="s">
        <v>68</v>
      </c>
      <c r="F27" s="95" t="s">
        <v>93</v>
      </c>
      <c r="G27" s="140">
        <v>105</v>
      </c>
      <c r="H27" s="137">
        <v>0</v>
      </c>
      <c r="I27" s="136">
        <f t="shared" si="19"/>
        <v>51</v>
      </c>
      <c r="J27" s="96">
        <f t="shared" si="19"/>
        <v>9.623329283110564</v>
      </c>
      <c r="K27" s="152">
        <v>37773</v>
      </c>
      <c r="L27" s="156">
        <v>52</v>
      </c>
      <c r="M27" s="96">
        <v>11</v>
      </c>
      <c r="N27" s="85"/>
      <c r="O27" s="86">
        <f>SUM(60/P27)</f>
        <v>3.1142857142857148</v>
      </c>
      <c r="P27" s="87">
        <f>SUM((U27/$O$2)/60)</f>
        <v>19.266055045871557</v>
      </c>
      <c r="Q27" s="88" t="str">
        <f>+B27</f>
        <v>Optimist</v>
      </c>
      <c r="R27" s="89">
        <f t="shared" si="21"/>
        <v>105</v>
      </c>
      <c r="S27" s="89">
        <f t="shared" si="21"/>
        <v>0</v>
      </c>
      <c r="T27" s="65">
        <f>+C27</f>
        <v>0.48724179829890646</v>
      </c>
      <c r="U27" s="58">
        <f>SUM(R27)*60+S27</f>
        <v>6300</v>
      </c>
      <c r="V27" s="66">
        <f t="shared" si="22"/>
        <v>3069.6233292831107</v>
      </c>
      <c r="W27" s="58">
        <f t="shared" si="15"/>
        <v>51.160388821385176</v>
      </c>
      <c r="X27" s="58">
        <f t="shared" si="16"/>
        <v>51</v>
      </c>
      <c r="Y27" s="67">
        <f t="shared" si="20"/>
        <v>9.623329283110564</v>
      </c>
    </row>
    <row r="28" spans="1:25" ht="18.75" customHeight="1">
      <c r="A28" s="116"/>
      <c r="B28" s="113" t="s">
        <v>30</v>
      </c>
      <c r="C28" s="93">
        <f>+AD18</f>
        <v>0.9113636363636364</v>
      </c>
      <c r="D28" s="94" t="s">
        <v>92</v>
      </c>
      <c r="E28" s="94" t="s">
        <v>126</v>
      </c>
      <c r="F28" s="95" t="s">
        <v>93</v>
      </c>
      <c r="G28" s="140">
        <v>129.5</v>
      </c>
      <c r="H28" s="137">
        <v>0</v>
      </c>
      <c r="I28" s="136">
        <f>+X28</f>
        <v>118</v>
      </c>
      <c r="J28" s="96">
        <f>+Y28</f>
        <v>1.2954545454550725</v>
      </c>
      <c r="K28" s="152">
        <v>37813</v>
      </c>
      <c r="L28" s="156">
        <v>52</v>
      </c>
      <c r="M28" s="96">
        <v>11</v>
      </c>
      <c r="N28" s="85"/>
      <c r="O28" s="86">
        <f>SUM(60/P28)</f>
        <v>2.525096525096525</v>
      </c>
      <c r="P28" s="87">
        <f>SUM((U28/$O$2)/60)</f>
        <v>23.761467889908257</v>
      </c>
      <c r="Q28" s="88" t="str">
        <f>+B28</f>
        <v>Optimist</v>
      </c>
      <c r="R28" s="89">
        <f>+G28</f>
        <v>129.5</v>
      </c>
      <c r="S28" s="89">
        <f>+H28</f>
        <v>0</v>
      </c>
      <c r="T28" s="65">
        <f>+C28</f>
        <v>0.9113636363636364</v>
      </c>
      <c r="U28" s="58">
        <f>SUM(R28)*60+S28</f>
        <v>7770</v>
      </c>
      <c r="V28" s="66">
        <f>SUM(U28*T28)</f>
        <v>7081.295454545455</v>
      </c>
      <c r="W28" s="58">
        <f>SUM(V28/60)</f>
        <v>118.02159090909092</v>
      </c>
      <c r="X28" s="58">
        <f>ROUNDDOWN(W28,0)</f>
        <v>118</v>
      </c>
      <c r="Y28" s="67">
        <f>SUM(W28-X28)*60</f>
        <v>1.2954545454550725</v>
      </c>
    </row>
    <row r="29" spans="1:25" ht="18.75" customHeight="1">
      <c r="A29" s="116"/>
      <c r="B29" s="113" t="s">
        <v>30</v>
      </c>
      <c r="C29" s="93">
        <f>+AD17</f>
        <v>0.48724179829890646</v>
      </c>
      <c r="D29" s="94" t="s">
        <v>125</v>
      </c>
      <c r="E29" s="94" t="s">
        <v>25</v>
      </c>
      <c r="F29" s="95" t="s">
        <v>93</v>
      </c>
      <c r="G29" s="140">
        <v>153</v>
      </c>
      <c r="H29" s="137">
        <v>30</v>
      </c>
      <c r="I29" s="136">
        <f t="shared" si="19"/>
        <v>74</v>
      </c>
      <c r="J29" s="96">
        <f t="shared" si="19"/>
        <v>47.49696233292923</v>
      </c>
      <c r="K29" s="152">
        <v>37764</v>
      </c>
      <c r="L29" s="156">
        <v>52</v>
      </c>
      <c r="M29" s="96">
        <v>11</v>
      </c>
      <c r="N29" s="85"/>
      <c r="O29" s="86"/>
      <c r="P29" s="87"/>
      <c r="Q29" s="88" t="str">
        <f>+B29</f>
        <v>Optimist</v>
      </c>
      <c r="R29" s="89">
        <f t="shared" si="21"/>
        <v>153</v>
      </c>
      <c r="S29" s="89">
        <f t="shared" si="21"/>
        <v>30</v>
      </c>
      <c r="T29" s="65">
        <f>+C29</f>
        <v>0.48724179829890646</v>
      </c>
      <c r="U29" s="58">
        <f>SUM(R29)*60+S29</f>
        <v>9210</v>
      </c>
      <c r="V29" s="66">
        <f t="shared" si="22"/>
        <v>4487.496962332929</v>
      </c>
      <c r="W29" s="58">
        <f t="shared" si="15"/>
        <v>74.79161603888215</v>
      </c>
      <c r="X29" s="58">
        <f t="shared" si="16"/>
        <v>74</v>
      </c>
      <c r="Y29" s="67">
        <f t="shared" si="20"/>
        <v>47.49696233292923</v>
      </c>
    </row>
    <row r="30" spans="1:25" ht="18.75" customHeight="1">
      <c r="A30" s="116"/>
      <c r="B30" s="112" t="s">
        <v>89</v>
      </c>
      <c r="C30" s="109"/>
      <c r="D30" s="82" t="s">
        <v>50</v>
      </c>
      <c r="E30" s="82" t="s">
        <v>37</v>
      </c>
      <c r="F30" s="83" t="s">
        <v>93</v>
      </c>
      <c r="G30" s="138">
        <v>33</v>
      </c>
      <c r="H30" s="139">
        <v>29</v>
      </c>
      <c r="I30" s="138">
        <f t="shared" si="19"/>
        <v>0</v>
      </c>
      <c r="J30" s="84">
        <f t="shared" si="19"/>
        <v>0</v>
      </c>
      <c r="K30" s="153">
        <v>37895</v>
      </c>
      <c r="L30" s="157"/>
      <c r="M30" s="84"/>
      <c r="N30" s="85"/>
      <c r="O30" s="97"/>
      <c r="P30" s="98"/>
      <c r="Q30" s="88" t="str">
        <f>+B30</f>
        <v>Windsurfer</v>
      </c>
      <c r="R30" s="89">
        <f t="shared" si="21"/>
        <v>33</v>
      </c>
      <c r="S30" s="89">
        <f t="shared" si="21"/>
        <v>29</v>
      </c>
      <c r="T30" s="65"/>
      <c r="U30" s="58">
        <f>SUM(R30)*60+S30</f>
        <v>2009</v>
      </c>
      <c r="V30" s="66">
        <f t="shared" si="22"/>
        <v>0</v>
      </c>
      <c r="W30" s="58">
        <f t="shared" si="15"/>
        <v>0</v>
      </c>
      <c r="X30" s="58">
        <f t="shared" si="16"/>
        <v>0</v>
      </c>
      <c r="Y30" s="67">
        <f t="shared" si="20"/>
        <v>0</v>
      </c>
    </row>
    <row r="31" spans="1:25" ht="18.75" customHeight="1">
      <c r="A31" s="116"/>
      <c r="B31" s="112" t="s">
        <v>89</v>
      </c>
      <c r="C31" s="109"/>
      <c r="D31" s="82" t="s">
        <v>73</v>
      </c>
      <c r="E31" s="82" t="s">
        <v>15</v>
      </c>
      <c r="F31" s="83" t="s">
        <v>93</v>
      </c>
      <c r="G31" s="138">
        <v>41</v>
      </c>
      <c r="H31" s="139">
        <v>23</v>
      </c>
      <c r="I31" s="138">
        <f t="shared" si="19"/>
        <v>0</v>
      </c>
      <c r="J31" s="84">
        <f t="shared" si="19"/>
        <v>0</v>
      </c>
      <c r="K31" s="153">
        <v>35801</v>
      </c>
      <c r="L31" s="157"/>
      <c r="M31" s="84"/>
      <c r="N31" s="85"/>
      <c r="O31" s="97"/>
      <c r="P31" s="98"/>
      <c r="Q31" s="88" t="str">
        <f>+B31</f>
        <v>Windsurfer</v>
      </c>
      <c r="R31" s="89">
        <f t="shared" si="21"/>
        <v>41</v>
      </c>
      <c r="S31" s="89">
        <f t="shared" si="21"/>
        <v>23</v>
      </c>
      <c r="T31" s="65"/>
      <c r="U31" s="58">
        <f>SUM(R31)*60+S31</f>
        <v>2483</v>
      </c>
      <c r="V31" s="66">
        <f t="shared" si="22"/>
        <v>0</v>
      </c>
      <c r="W31" s="58">
        <f t="shared" si="15"/>
        <v>0</v>
      </c>
      <c r="X31" s="58">
        <f t="shared" si="16"/>
        <v>0</v>
      </c>
      <c r="Y31" s="67">
        <f t="shared" si="20"/>
        <v>0</v>
      </c>
    </row>
    <row r="32" spans="1:25" ht="18.75" customHeight="1" thickBot="1">
      <c r="A32" s="117"/>
      <c r="B32" s="112" t="s">
        <v>89</v>
      </c>
      <c r="C32" s="109"/>
      <c r="D32" s="82" t="s">
        <v>76</v>
      </c>
      <c r="E32" s="82" t="s">
        <v>37</v>
      </c>
      <c r="F32" s="83" t="s">
        <v>93</v>
      </c>
      <c r="G32" s="138">
        <v>43</v>
      </c>
      <c r="H32" s="139">
        <v>20</v>
      </c>
      <c r="I32" s="138">
        <f t="shared" si="19"/>
        <v>0</v>
      </c>
      <c r="J32" s="84">
        <f t="shared" si="19"/>
        <v>0</v>
      </c>
      <c r="K32" s="153">
        <v>37889</v>
      </c>
      <c r="L32" s="157"/>
      <c r="M32" s="84"/>
      <c r="N32" s="85"/>
      <c r="O32" s="97"/>
      <c r="P32" s="98"/>
      <c r="Q32" s="88" t="str">
        <f t="shared" si="5"/>
        <v>Windsurfer</v>
      </c>
      <c r="R32" s="89">
        <f t="shared" si="6"/>
        <v>43</v>
      </c>
      <c r="S32" s="89">
        <f t="shared" si="7"/>
        <v>20</v>
      </c>
      <c r="T32" s="65"/>
      <c r="U32" s="58">
        <f t="shared" si="1"/>
        <v>2600</v>
      </c>
      <c r="V32" s="66">
        <f t="shared" si="22"/>
        <v>0</v>
      </c>
      <c r="W32" s="58">
        <f t="shared" si="15"/>
        <v>0</v>
      </c>
      <c r="X32" s="58">
        <f t="shared" si="16"/>
        <v>0</v>
      </c>
      <c r="Y32" s="67">
        <f t="shared" si="20"/>
        <v>0</v>
      </c>
    </row>
    <row r="33" spans="1:20" ht="12.75" customHeight="1">
      <c r="A33" s="114"/>
      <c r="B33" s="99"/>
      <c r="C33" s="100"/>
      <c r="D33" s="99"/>
      <c r="E33" s="99"/>
      <c r="F33" s="99"/>
      <c r="G33" s="141"/>
      <c r="H33" s="101"/>
      <c r="I33" s="141"/>
      <c r="J33" s="101"/>
      <c r="K33" s="154"/>
      <c r="L33" s="141"/>
      <c r="M33" s="101"/>
      <c r="N33" s="102"/>
      <c r="O33" s="103"/>
      <c r="P33" s="104"/>
      <c r="Q33" s="105"/>
      <c r="R33" s="106"/>
      <c r="S33" s="106"/>
      <c r="T33" s="10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sheetProtection/>
  <protectedRanges>
    <protectedRange sqref="F20:H23 E25 E2:H19 F24 E21:E23 E30:H33 F25:H26 F28:H29 E27:H27" name="Range1"/>
    <protectedRange sqref="E20 E28:E29 E26" name="Range1_1"/>
    <protectedRange sqref="E24 G24:H24" name="Range1_3"/>
  </protectedRanges>
  <mergeCells count="6">
    <mergeCell ref="B2:C2"/>
    <mergeCell ref="B4:C4"/>
    <mergeCell ref="L1:M1"/>
    <mergeCell ref="E4:F4"/>
    <mergeCell ref="G1:H1"/>
    <mergeCell ref="I1:J1"/>
  </mergeCells>
  <printOptions horizontalCentered="1" verticalCentered="1"/>
  <pageMargins left="0.2755905511811024" right="0.4724409448818898" top="0.1968503937007874" bottom="0.1968503937007874" header="0.11811023622047245" footer="0.1181102362204724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Fastest around the Island</dc:title>
  <dc:subject/>
  <dc:creator>RAHBC</dc:creator>
  <cp:keywords/>
  <dc:description/>
  <cp:lastModifiedBy>mu50391</cp:lastModifiedBy>
  <cp:lastPrinted>2007-02-23T13:57:11Z</cp:lastPrinted>
  <dcterms:created xsi:type="dcterms:W3CDTF">2001-10-02T05:17:00Z</dcterms:created>
  <dcterms:modified xsi:type="dcterms:W3CDTF">2008-09-16T14:29:26Z</dcterms:modified>
  <cp:category/>
  <cp:version/>
  <cp:contentType/>
  <cp:contentStatus/>
</cp:coreProperties>
</file>